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IOM folder 8 June 17\IOM\60 sites assessments\South Sudan-July 2017\Solar Training\Day 3\Economic analysis\"/>
    </mc:Choice>
  </mc:AlternateContent>
  <bookViews>
    <workbookView xWindow="0" yWindow="0" windowWidth="20736" windowHeight="11760" tabRatio="898"/>
  </bookViews>
  <sheets>
    <sheet name="Cost of Genset and Service Cost" sheetId="17" r:id="rId1"/>
    <sheet name="Genset Fuel consumption chart" sheetId="2" r:id="rId2"/>
    <sheet name="Generator System" sheetId="15" r:id="rId3"/>
    <sheet name="Solar System" sheetId="14" r:id="rId4"/>
    <sheet name="Graph" sheetId="16" r:id="rId5"/>
  </sheets>
  <calcPr calcId="152511"/>
</workbook>
</file>

<file path=xl/calcChain.xml><?xml version="1.0" encoding="utf-8"?>
<calcChain xmlns="http://schemas.openxmlformats.org/spreadsheetml/2006/main">
  <c r="E6" i="15" l="1"/>
  <c r="D6" i="15"/>
  <c r="J6" i="15" l="1"/>
  <c r="B1" i="14" l="1"/>
  <c r="I6" i="14" l="1"/>
  <c r="C6" i="15"/>
  <c r="G6" i="15" s="1"/>
  <c r="G7" i="15" l="1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30" i="15" s="1"/>
  <c r="B6" i="14"/>
  <c r="I19" i="15"/>
  <c r="H9" i="15"/>
  <c r="H13" i="15" s="1"/>
  <c r="H17" i="15" s="1"/>
  <c r="H23" i="15" s="1"/>
  <c r="H27" i="15" s="1"/>
  <c r="D8" i="14"/>
  <c r="D9" i="14" s="1"/>
  <c r="D10" i="14" s="1"/>
  <c r="D11" i="14" s="1"/>
  <c r="D12" i="14" s="1"/>
  <c r="D13" i="14" s="1"/>
  <c r="D14" i="14" s="1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7" i="14"/>
  <c r="H27" i="14"/>
  <c r="H19" i="14"/>
  <c r="H12" i="14"/>
  <c r="C7" i="14"/>
  <c r="C8" i="14" s="1"/>
  <c r="C9" i="14" s="1"/>
  <c r="C10" i="14" s="1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21" i="14" s="1"/>
  <c r="C22" i="14" s="1"/>
  <c r="C23" i="14" s="1"/>
  <c r="C24" i="14" s="1"/>
  <c r="C25" i="14" s="1"/>
  <c r="C26" i="14" s="1"/>
  <c r="C27" i="14" s="1"/>
  <c r="C28" i="14" s="1"/>
  <c r="C29" i="14" s="1"/>
  <c r="C30" i="14" s="1"/>
  <c r="I28" i="14"/>
  <c r="I7" i="14"/>
  <c r="B6" i="15"/>
  <c r="J30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C7" i="15" l="1"/>
  <c r="C8" i="15" s="1"/>
  <c r="E8" i="15" s="1"/>
  <c r="I15" i="14"/>
  <c r="I11" i="14"/>
  <c r="I27" i="14"/>
  <c r="I23" i="14"/>
  <c r="I19" i="14"/>
  <c r="J6" i="14"/>
  <c r="I10" i="14"/>
  <c r="I14" i="14"/>
  <c r="I18" i="14"/>
  <c r="I22" i="14"/>
  <c r="I26" i="14"/>
  <c r="I30" i="14"/>
  <c r="I9" i="14"/>
  <c r="I13" i="14"/>
  <c r="I17" i="14"/>
  <c r="I21" i="14"/>
  <c r="I25" i="14"/>
  <c r="I29" i="14"/>
  <c r="I8" i="14"/>
  <c r="I12" i="14"/>
  <c r="I16" i="14"/>
  <c r="I20" i="14"/>
  <c r="I24" i="14"/>
  <c r="C9" i="15" l="1"/>
  <c r="E9" i="15" s="1"/>
  <c r="D8" i="15"/>
  <c r="K8" i="15" s="1"/>
  <c r="D7" i="15"/>
  <c r="E7" i="15"/>
  <c r="K6" i="15"/>
  <c r="B4" i="16" s="1"/>
  <c r="F7" i="14"/>
  <c r="F8" i="14" s="1"/>
  <c r="F9" i="14" s="1"/>
  <c r="F10" i="14" s="1"/>
  <c r="F11" i="14" s="1"/>
  <c r="F12" i="14" s="1"/>
  <c r="F13" i="14" s="1"/>
  <c r="F14" i="14" s="1"/>
  <c r="F15" i="14" s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C4" i="16"/>
  <c r="C10" i="15"/>
  <c r="E10" i="15" s="1"/>
  <c r="D9" i="15"/>
  <c r="K9" i="15" s="1"/>
  <c r="K7" i="15" l="1"/>
  <c r="B5" i="16" s="1"/>
  <c r="B6" i="16" s="1"/>
  <c r="B7" i="16" s="1"/>
  <c r="J8" i="14"/>
  <c r="J7" i="14"/>
  <c r="C5" i="16" s="1"/>
  <c r="J9" i="14"/>
  <c r="D10" i="15"/>
  <c r="K10" i="15" s="1"/>
  <c r="C11" i="15"/>
  <c r="E11" i="15" s="1"/>
  <c r="C6" i="16" l="1"/>
  <c r="C7" i="16" s="1"/>
  <c r="B8" i="16"/>
  <c r="D11" i="15"/>
  <c r="K11" i="15" s="1"/>
  <c r="C12" i="15"/>
  <c r="E12" i="15" s="1"/>
  <c r="B9" i="16" l="1"/>
  <c r="J11" i="14"/>
  <c r="J10" i="14"/>
  <c r="C8" i="16" s="1"/>
  <c r="C13" i="15"/>
  <c r="E13" i="15" s="1"/>
  <c r="D12" i="15"/>
  <c r="K12" i="15" s="1"/>
  <c r="B10" i="16" l="1"/>
  <c r="C9" i="16"/>
  <c r="J12" i="14"/>
  <c r="D13" i="15"/>
  <c r="K13" i="15" s="1"/>
  <c r="C14" i="15"/>
  <c r="E14" i="15" s="1"/>
  <c r="B11" i="16" l="1"/>
  <c r="C10" i="16"/>
  <c r="J13" i="14"/>
  <c r="D14" i="15"/>
  <c r="K14" i="15" s="1"/>
  <c r="C15" i="15"/>
  <c r="E15" i="15" s="1"/>
  <c r="B12" i="16" l="1"/>
  <c r="C11" i="16"/>
  <c r="J14" i="14"/>
  <c r="C16" i="15"/>
  <c r="E16" i="15" s="1"/>
  <c r="D15" i="15"/>
  <c r="K15" i="15" s="1"/>
  <c r="B13" i="16" l="1"/>
  <c r="C12" i="16"/>
  <c r="J15" i="14"/>
  <c r="D16" i="15"/>
  <c r="K16" i="15" s="1"/>
  <c r="C17" i="15"/>
  <c r="E17" i="15" s="1"/>
  <c r="B14" i="16" l="1"/>
  <c r="C13" i="16"/>
  <c r="J16" i="14"/>
  <c r="C18" i="15"/>
  <c r="E18" i="15" s="1"/>
  <c r="D17" i="15"/>
  <c r="K17" i="15" s="1"/>
  <c r="B15" i="16" s="1"/>
  <c r="C14" i="16" l="1"/>
  <c r="J17" i="14"/>
  <c r="D18" i="15"/>
  <c r="K18" i="15" s="1"/>
  <c r="B16" i="16" s="1"/>
  <c r="C19" i="15"/>
  <c r="E19" i="15" s="1"/>
  <c r="C15" i="16" l="1"/>
  <c r="J18" i="14"/>
  <c r="D19" i="15"/>
  <c r="K19" i="15" s="1"/>
  <c r="B17" i="16" s="1"/>
  <c r="C20" i="15"/>
  <c r="E20" i="15" s="1"/>
  <c r="C16" i="16" l="1"/>
  <c r="J19" i="14"/>
  <c r="C21" i="15"/>
  <c r="E21" i="15" s="1"/>
  <c r="D20" i="15"/>
  <c r="K20" i="15" s="1"/>
  <c r="B18" i="16" s="1"/>
  <c r="C17" i="16" l="1"/>
  <c r="J20" i="14"/>
  <c r="D21" i="15"/>
  <c r="K21" i="15" s="1"/>
  <c r="B19" i="16" s="1"/>
  <c r="C22" i="15"/>
  <c r="E22" i="15" s="1"/>
  <c r="C18" i="16" l="1"/>
  <c r="J21" i="14"/>
  <c r="C23" i="15"/>
  <c r="E23" i="15" s="1"/>
  <c r="D22" i="15"/>
  <c r="K22" i="15" s="1"/>
  <c r="B20" i="16" s="1"/>
  <c r="C19" i="16" l="1"/>
  <c r="J22" i="14"/>
  <c r="D23" i="15"/>
  <c r="K23" i="15" s="1"/>
  <c r="B21" i="16" s="1"/>
  <c r="C24" i="15"/>
  <c r="E24" i="15" s="1"/>
  <c r="C20" i="16" l="1"/>
  <c r="J23" i="14"/>
  <c r="D24" i="15"/>
  <c r="K24" i="15" s="1"/>
  <c r="B22" i="16" s="1"/>
  <c r="C25" i="15"/>
  <c r="E25" i="15" s="1"/>
  <c r="C21" i="16" l="1"/>
  <c r="J24" i="14"/>
  <c r="C26" i="15"/>
  <c r="E26" i="15" s="1"/>
  <c r="D25" i="15"/>
  <c r="K25" i="15" s="1"/>
  <c r="B23" i="16" s="1"/>
  <c r="C22" i="16" l="1"/>
  <c r="J25" i="14"/>
  <c r="D26" i="15"/>
  <c r="K26" i="15" s="1"/>
  <c r="B24" i="16" s="1"/>
  <c r="C27" i="15"/>
  <c r="E27" i="15" s="1"/>
  <c r="C23" i="16" l="1"/>
  <c r="J26" i="14"/>
  <c r="C28" i="15"/>
  <c r="E28" i="15" s="1"/>
  <c r="D27" i="15"/>
  <c r="K27" i="15" s="1"/>
  <c r="B25" i="16" s="1"/>
  <c r="C24" i="16" l="1"/>
  <c r="J27" i="14"/>
  <c r="C29" i="15"/>
  <c r="E29" i="15" s="1"/>
  <c r="D28" i="15"/>
  <c r="K28" i="15" s="1"/>
  <c r="B26" i="16" s="1"/>
  <c r="C25" i="16" l="1"/>
  <c r="J28" i="14"/>
  <c r="D29" i="15"/>
  <c r="K29" i="15" s="1"/>
  <c r="B27" i="16" s="1"/>
  <c r="C30" i="15"/>
  <c r="C26" i="16" l="1"/>
  <c r="D30" i="15"/>
  <c r="E30" i="15"/>
  <c r="J29" i="14"/>
  <c r="C27" i="16" l="1"/>
  <c r="K30" i="15"/>
  <c r="K32" i="15" s="1"/>
  <c r="J30" i="14"/>
  <c r="J32" i="14" s="1"/>
  <c r="B28" i="16" l="1"/>
  <c r="C28" i="16"/>
</calcChain>
</file>

<file path=xl/sharedStrings.xml><?xml version="1.0" encoding="utf-8"?>
<sst xmlns="http://schemas.openxmlformats.org/spreadsheetml/2006/main" count="78" uniqueCount="58">
  <si>
    <t>Genset Fuel Consumption chart</t>
  </si>
  <si>
    <t>Generator</t>
  </si>
  <si>
    <t>Liter/hour</t>
  </si>
  <si>
    <t>kVA</t>
  </si>
  <si>
    <t>kW</t>
  </si>
  <si>
    <t>Load 25%</t>
  </si>
  <si>
    <t>Load 50%</t>
  </si>
  <si>
    <t>Load 75%</t>
  </si>
  <si>
    <t>Load 100%</t>
  </si>
  <si>
    <t>General Reference for Maintenance of Gensets</t>
  </si>
  <si>
    <t>Genset Maintenance</t>
  </si>
  <si>
    <t>Good Quality Engine</t>
  </si>
  <si>
    <t>Low Quality Engine</t>
  </si>
  <si>
    <t>Maintenance and Replacement</t>
  </si>
  <si>
    <t>Frequency of change (h)</t>
  </si>
  <si>
    <t>Frequency (hours)</t>
  </si>
  <si>
    <t>Minor Service</t>
  </si>
  <si>
    <t>Major Service</t>
  </si>
  <si>
    <t>Overhaul</t>
  </si>
  <si>
    <t>30% of new</t>
  </si>
  <si>
    <t>60% of new</t>
  </si>
  <si>
    <t>Replacement</t>
  </si>
  <si>
    <t>See 'Cost of New Gensets'</t>
  </si>
  <si>
    <t>Year</t>
  </si>
  <si>
    <t>Solar</t>
  </si>
  <si>
    <t>Capital Cost</t>
  </si>
  <si>
    <t>Discount Factor (d)</t>
  </si>
  <si>
    <t>Fuel Consumption (l/h)</t>
  </si>
  <si>
    <t>discount factor (d)</t>
  </si>
  <si>
    <t>Cost of fuel</t>
  </si>
  <si>
    <t>TOTAL COST</t>
  </si>
  <si>
    <t>_</t>
  </si>
  <si>
    <t>Cleaning</t>
  </si>
  <si>
    <t>Cumulative Cost</t>
  </si>
  <si>
    <t>Generator Working time (hours/year)</t>
  </si>
  <si>
    <t>h</t>
  </si>
  <si>
    <t>New genset every 35,000h</t>
  </si>
  <si>
    <t>30% genset cost every 10,000h</t>
  </si>
  <si>
    <t>Change invertor every 7 yrs</t>
  </si>
  <si>
    <t>Price (USD)</t>
  </si>
  <si>
    <t>20 USD every 250h</t>
  </si>
  <si>
    <t>180 USD  every 1000h</t>
  </si>
  <si>
    <t>Cost of generator (USD)</t>
  </si>
  <si>
    <t>Cost of 1 L of fuel (USD)</t>
  </si>
  <si>
    <t>Cost of solar (USD)</t>
  </si>
  <si>
    <t>Cost of Invertor (USD)</t>
  </si>
  <si>
    <t>Present Worth (USD)</t>
  </si>
  <si>
    <t xml:space="preserve">Preventive and Minor Service and </t>
  </si>
  <si>
    <t>Diesel Genset (Indicate Brand)</t>
  </si>
  <si>
    <t>Prices in Juba (USD)</t>
  </si>
  <si>
    <t>12.5 kVA</t>
  </si>
  <si>
    <t>15 kVA</t>
  </si>
  <si>
    <t>20 kVA</t>
  </si>
  <si>
    <t>30 kVA</t>
  </si>
  <si>
    <t>45 kVA</t>
  </si>
  <si>
    <t>60 kVA</t>
  </si>
  <si>
    <t>80 kVA</t>
  </si>
  <si>
    <t>100 kVA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</si>
</sst>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[$-C0A]0"/>
    <numFmt numFmtId="166" formatCode="0.000"/>
    <numFmt numFmtId="167" formatCode="[$-C0A]General"/>
    <numFmt numFmtId="168" formatCode="#,##0.00&quot; &quot;[$€-C0A];[Red]&quot;-&quot;#,##0.00&quot; &quot;[$€-C0A]"/>
    <numFmt numFmtId="169" formatCode="&quot;$&quot;#,##0"/>
    <numFmt numFmtId="170" formatCode="#,##0.0"/>
  </numFmts>
  <fonts count="20" x14ac:knownFonts="1">
    <font>
      <sz val="11"/>
      <color theme="1"/>
      <name val="Arial"/>
      <family val="2"/>
    </font>
    <font>
      <u/>
      <sz val="11"/>
      <color rgb="FF0563C1"/>
      <name val="Calibri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u/>
      <sz val="9"/>
      <color rgb="FF000000"/>
      <name val="Calibri"/>
      <family val="2"/>
    </font>
    <font>
      <b/>
      <sz val="11"/>
      <color theme="1"/>
      <name val="Arial"/>
      <family val="2"/>
    </font>
    <font>
      <b/>
      <u/>
      <sz val="12"/>
      <color rgb="FF000000"/>
      <name val="Calibri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4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EEBF7"/>
        <bgColor rgb="FFDEEBF7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BFBFBF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7">
    <xf numFmtId="0" fontId="0" fillId="0" borderId="0"/>
    <xf numFmtId="167" fontId="1" fillId="0" borderId="0"/>
    <xf numFmtId="167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8" fontId="4" fillId="0" borderId="0"/>
  </cellStyleXfs>
  <cellXfs count="71">
    <xf numFmtId="0" fontId="0" fillId="0" borderId="0" xfId="0"/>
    <xf numFmtId="167" fontId="2" fillId="0" borderId="0" xfId="2" applyAlignment="1">
      <alignment horizontal="center"/>
    </xf>
    <xf numFmtId="167" fontId="5" fillId="2" borderId="3" xfId="2" applyFont="1" applyFill="1" applyBorder="1" applyAlignment="1">
      <alignment horizontal="center"/>
    </xf>
    <xf numFmtId="167" fontId="2" fillId="0" borderId="4" xfId="2" applyBorder="1" applyAlignment="1">
      <alignment horizontal="center"/>
    </xf>
    <xf numFmtId="167" fontId="2" fillId="0" borderId="3" xfId="2" applyBorder="1" applyAlignment="1">
      <alignment horizontal="center"/>
    </xf>
    <xf numFmtId="167" fontId="2" fillId="0" borderId="0" xfId="2"/>
    <xf numFmtId="167" fontId="5" fillId="2" borderId="5" xfId="2" applyFont="1" applyFill="1" applyBorder="1" applyAlignment="1">
      <alignment horizontal="center"/>
    </xf>
    <xf numFmtId="165" fontId="2" fillId="0" borderId="4" xfId="2" applyNumberFormat="1" applyBorder="1" applyAlignment="1">
      <alignment horizontal="center"/>
    </xf>
    <xf numFmtId="164" fontId="2" fillId="0" borderId="6" xfId="2" applyNumberFormat="1" applyBorder="1" applyAlignment="1">
      <alignment horizontal="center"/>
    </xf>
    <xf numFmtId="164" fontId="2" fillId="0" borderId="4" xfId="2" applyNumberFormat="1" applyBorder="1" applyAlignment="1">
      <alignment horizontal="center"/>
    </xf>
    <xf numFmtId="165" fontId="2" fillId="0" borderId="3" xfId="2" applyNumberFormat="1" applyBorder="1" applyAlignment="1">
      <alignment horizontal="center"/>
    </xf>
    <xf numFmtId="164" fontId="2" fillId="0" borderId="5" xfId="2" applyNumberFormat="1" applyBorder="1" applyAlignment="1">
      <alignment horizontal="center"/>
    </xf>
    <xf numFmtId="164" fontId="2" fillId="0" borderId="3" xfId="2" applyNumberFormat="1" applyBorder="1" applyAlignment="1">
      <alignment horizontal="center"/>
    </xf>
    <xf numFmtId="167" fontId="6" fillId="4" borderId="4" xfId="2" applyFont="1" applyFill="1" applyBorder="1" applyAlignment="1">
      <alignment horizontal="center" vertical="center" wrapText="1"/>
    </xf>
    <xf numFmtId="167" fontId="6" fillId="4" borderId="6" xfId="2" applyFont="1" applyFill="1" applyBorder="1" applyAlignment="1">
      <alignment horizontal="center" vertical="center" wrapText="1"/>
    </xf>
    <xf numFmtId="167" fontId="6" fillId="0" borderId="3" xfId="2" applyFont="1" applyBorder="1" applyAlignment="1">
      <alignment horizontal="center" vertical="center" wrapText="1"/>
    </xf>
    <xf numFmtId="167" fontId="6" fillId="0" borderId="5" xfId="2" applyFont="1" applyBorder="1" applyAlignment="1">
      <alignment horizontal="center" vertical="center" wrapText="1"/>
    </xf>
    <xf numFmtId="166" fontId="6" fillId="5" borderId="0" xfId="2" applyNumberFormat="1" applyFont="1" applyFill="1" applyBorder="1" applyAlignment="1">
      <alignment horizontal="center" vertical="center"/>
    </xf>
    <xf numFmtId="167" fontId="8" fillId="0" borderId="8" xfId="2" applyFon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167" fontId="5" fillId="8" borderId="3" xfId="2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1" fillId="0" borderId="0" xfId="0" applyFont="1"/>
    <xf numFmtId="0" fontId="12" fillId="0" borderId="0" xfId="0" applyFont="1"/>
    <xf numFmtId="0" fontId="13" fillId="7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166" fontId="14" fillId="5" borderId="1" xfId="2" applyNumberFormat="1" applyFont="1" applyFill="1" applyBorder="1" applyAlignment="1">
      <alignment horizontal="center" vertical="center"/>
    </xf>
    <xf numFmtId="169" fontId="0" fillId="6" borderId="1" xfId="0" applyNumberFormat="1" applyFill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9" fillId="0" borderId="1" xfId="0" applyNumberFormat="1" applyFont="1" applyBorder="1" applyAlignment="1">
      <alignment horizontal="center"/>
    </xf>
    <xf numFmtId="169" fontId="12" fillId="0" borderId="1" xfId="0" applyNumberFormat="1" applyFont="1" applyBorder="1" applyAlignment="1">
      <alignment horizontal="center"/>
    </xf>
    <xf numFmtId="3" fontId="0" fillId="6" borderId="1" xfId="0" applyNumberFormat="1" applyFill="1" applyBorder="1" applyAlignment="1">
      <alignment horizontal="center"/>
    </xf>
    <xf numFmtId="170" fontId="0" fillId="6" borderId="1" xfId="0" applyNumberFormat="1" applyFill="1" applyBorder="1" applyAlignment="1">
      <alignment horizontal="center"/>
    </xf>
    <xf numFmtId="167" fontId="10" fillId="0" borderId="8" xfId="2" applyFont="1" applyFill="1" applyBorder="1" applyAlignment="1">
      <alignment horizontal="center"/>
    </xf>
    <xf numFmtId="167" fontId="5" fillId="2" borderId="3" xfId="2" applyFont="1" applyFill="1" applyBorder="1" applyAlignment="1">
      <alignment horizontal="center"/>
    </xf>
    <xf numFmtId="167" fontId="5" fillId="2" borderId="5" xfId="2" applyFont="1" applyFill="1" applyBorder="1" applyAlignment="1">
      <alignment horizontal="center"/>
    </xf>
    <xf numFmtId="167" fontId="7" fillId="3" borderId="7" xfId="2" applyFont="1" applyFill="1" applyBorder="1" applyAlignment="1">
      <alignment horizontal="center" vertical="center" wrapText="1"/>
    </xf>
    <xf numFmtId="167" fontId="7" fillId="3" borderId="5" xfId="2" applyFont="1" applyFill="1" applyBorder="1" applyAlignment="1">
      <alignment horizontal="center" vertical="center" wrapText="1"/>
    </xf>
    <xf numFmtId="164" fontId="0" fillId="6" borderId="2" xfId="0" applyNumberFormat="1" applyFill="1" applyBorder="1" applyAlignment="1">
      <alignment horizontal="center"/>
    </xf>
    <xf numFmtId="0" fontId="15" fillId="6" borderId="9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167" fontId="19" fillId="0" borderId="15" xfId="2" applyFont="1" applyFill="1" applyBorder="1" applyAlignment="1">
      <alignment horizontal="center" wrapText="1"/>
    </xf>
    <xf numFmtId="167" fontId="19" fillId="0" borderId="16" xfId="2" applyFont="1" applyFill="1" applyBorder="1" applyAlignment="1">
      <alignment horizontal="center" wrapText="1"/>
    </xf>
    <xf numFmtId="167" fontId="19" fillId="0" borderId="17" xfId="2" applyFont="1" applyFill="1" applyBorder="1" applyAlignment="1">
      <alignment horizontal="center" wrapText="1"/>
    </xf>
    <xf numFmtId="167" fontId="8" fillId="0" borderId="18" xfId="2" applyFont="1" applyFill="1" applyBorder="1" applyAlignment="1">
      <alignment horizontal="center"/>
    </xf>
    <xf numFmtId="167" fontId="8" fillId="0" borderId="19" xfId="2" applyFont="1" applyFill="1" applyBorder="1" applyAlignment="1">
      <alignment horizontal="center"/>
    </xf>
    <xf numFmtId="167" fontId="7" fillId="3" borderId="20" xfId="2" applyFont="1" applyFill="1" applyBorder="1" applyAlignment="1">
      <alignment horizontal="center" vertical="center" wrapText="1"/>
    </xf>
    <xf numFmtId="167" fontId="7" fillId="3" borderId="21" xfId="2" applyFont="1" applyFill="1" applyBorder="1" applyAlignment="1">
      <alignment horizontal="center" vertical="center" wrapText="1"/>
    </xf>
    <xf numFmtId="167" fontId="7" fillId="0" borderId="18" xfId="2" applyFont="1" applyBorder="1" applyAlignment="1">
      <alignment horizontal="center" vertical="center" wrapText="1"/>
    </xf>
    <xf numFmtId="167" fontId="6" fillId="4" borderId="22" xfId="2" applyFont="1" applyFill="1" applyBorder="1" applyAlignment="1">
      <alignment horizontal="center" vertical="center" wrapText="1"/>
    </xf>
    <xf numFmtId="167" fontId="7" fillId="0" borderId="20" xfId="2" applyFont="1" applyBorder="1" applyAlignment="1">
      <alignment horizontal="center" vertical="center" wrapText="1"/>
    </xf>
    <xf numFmtId="167" fontId="6" fillId="0" borderId="23" xfId="2" applyFont="1" applyBorder="1" applyAlignment="1">
      <alignment horizontal="center" vertical="center" wrapText="1"/>
    </xf>
    <xf numFmtId="167" fontId="7" fillId="0" borderId="24" xfId="2" applyFont="1" applyBorder="1" applyAlignment="1">
      <alignment horizontal="center" vertical="center" wrapText="1"/>
    </xf>
    <xf numFmtId="167" fontId="6" fillId="0" borderId="25" xfId="2" applyFont="1" applyFill="1" applyBorder="1" applyAlignment="1">
      <alignment horizontal="center" vertical="center" wrapText="1"/>
    </xf>
    <xf numFmtId="167" fontId="6" fillId="0" borderId="25" xfId="2" applyFont="1" applyBorder="1" applyAlignment="1">
      <alignment horizontal="center" vertical="center" wrapText="1"/>
    </xf>
    <xf numFmtId="167" fontId="6" fillId="0" borderId="26" xfId="2" applyFont="1" applyFill="1" applyBorder="1" applyAlignment="1">
      <alignment horizontal="center" vertical="center" wrapText="1"/>
    </xf>
    <xf numFmtId="167" fontId="6" fillId="0" borderId="27" xfId="2" applyFont="1" applyBorder="1" applyAlignment="1">
      <alignment horizontal="center" vertical="center" wrapText="1"/>
    </xf>
    <xf numFmtId="1" fontId="18" fillId="0" borderId="12" xfId="0" applyNumberFormat="1" applyFont="1" applyBorder="1" applyAlignment="1">
      <alignment horizontal="center" vertical="center"/>
    </xf>
    <xf numFmtId="1" fontId="18" fillId="0" borderId="14" xfId="0" applyNumberFormat="1" applyFont="1" applyBorder="1" applyAlignment="1">
      <alignment horizontal="center" vertical="center"/>
    </xf>
  </cellXfs>
  <cellStyles count="7">
    <cellStyle name="Excel Built-in Hyperlink" xfId="1"/>
    <cellStyle name="Excel Built-in Normal" xfId="2"/>
    <cellStyle name="Heading" xfId="3"/>
    <cellStyle name="Heading1" xfId="4"/>
    <cellStyle name="Normal" xfId="0" builtinId="0" customBuiltin="1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Generator</c:v>
          </c:tx>
          <c:val>
            <c:numRef>
              <c:f>Graph!$B$4:$B$28</c:f>
              <c:numCache>
                <c:formatCode>"$"#,##0</c:formatCode>
                <c:ptCount val="25"/>
                <c:pt idx="0">
                  <c:v>41959.199999999997</c:v>
                </c:pt>
                <c:pt idx="1">
                  <c:v>68239.199999999997</c:v>
                </c:pt>
                <c:pt idx="2">
                  <c:v>91291.831578947371</c:v>
                </c:pt>
                <c:pt idx="3">
                  <c:v>113943.33568547407</c:v>
                </c:pt>
                <c:pt idx="4">
                  <c:v>131681.58713126305</c:v>
                </c:pt>
                <c:pt idx="5">
                  <c:v>147241.45682055163</c:v>
                </c:pt>
                <c:pt idx="6">
                  <c:v>160890.46531992758</c:v>
                </c:pt>
                <c:pt idx="7">
                  <c:v>174301.97415417188</c:v>
                </c:pt>
                <c:pt idx="8">
                  <c:v>184804.44299025679</c:v>
                </c:pt>
                <c:pt idx="9">
                  <c:v>194017.13495173477</c:v>
                </c:pt>
                <c:pt idx="10">
                  <c:v>202098.44368987335</c:v>
                </c:pt>
                <c:pt idx="11">
                  <c:v>210039.13356040546</c:v>
                </c:pt>
                <c:pt idx="12">
                  <c:v>216257.43822194639</c:v>
                </c:pt>
                <c:pt idx="13">
                  <c:v>223896.92409098934</c:v>
                </c:pt>
                <c:pt idx="14">
                  <c:v>228681.70761018057</c:v>
                </c:pt>
                <c:pt idx="15">
                  <c:v>232878.88613578692</c:v>
                </c:pt>
                <c:pt idx="16">
                  <c:v>236560.62168456439</c:v>
                </c:pt>
                <c:pt idx="17">
                  <c:v>240178.29316890982</c:v>
                </c:pt>
                <c:pt idx="18">
                  <c:v>243011.26912210888</c:v>
                </c:pt>
                <c:pt idx="19">
                  <c:v>245496.33574772207</c:v>
                </c:pt>
                <c:pt idx="20">
                  <c:v>247676.21875264595</c:v>
                </c:pt>
                <c:pt idx="21">
                  <c:v>249818.17068853142</c:v>
                </c:pt>
                <c:pt idx="22">
                  <c:v>251495.51987668459</c:v>
                </c:pt>
                <c:pt idx="23">
                  <c:v>252966.87881366105</c:v>
                </c:pt>
                <c:pt idx="24">
                  <c:v>254257.54454785094</c:v>
                </c:pt>
              </c:numCache>
            </c:numRef>
          </c:val>
          <c:smooth val="0"/>
        </c:ser>
        <c:ser>
          <c:idx val="1"/>
          <c:order val="1"/>
          <c:tx>
            <c:v>Solar</c:v>
          </c:tx>
          <c:val>
            <c:numRef>
              <c:f>Graph!$C$4:$C$28</c:f>
              <c:numCache>
                <c:formatCode>"$"#,##0</c:formatCode>
                <c:ptCount val="25"/>
                <c:pt idx="0">
                  <c:v>51500</c:v>
                </c:pt>
                <c:pt idx="1">
                  <c:v>52815.789473684214</c:v>
                </c:pt>
                <c:pt idx="2">
                  <c:v>53969.990766389659</c:v>
                </c:pt>
                <c:pt idx="3">
                  <c:v>54982.448040692681</c:v>
                </c:pt>
                <c:pt idx="4">
                  <c:v>55870.568456747962</c:v>
                </c:pt>
                <c:pt idx="5">
                  <c:v>56649.621453287684</c:v>
                </c:pt>
                <c:pt idx="6">
                  <c:v>59155.347465549952</c:v>
                </c:pt>
                <c:pt idx="7">
                  <c:v>59754.803449344756</c:v>
                </c:pt>
                <c:pt idx="8">
                  <c:v>60280.642031620897</c:v>
                </c:pt>
                <c:pt idx="9">
                  <c:v>60741.903945898215</c:v>
                </c:pt>
                <c:pt idx="10">
                  <c:v>61146.519660176564</c:v>
                </c:pt>
                <c:pt idx="11">
                  <c:v>61501.445725333011</c:v>
                </c:pt>
                <c:pt idx="12">
                  <c:v>61812.784378979013</c:v>
                </c:pt>
                <c:pt idx="13">
                  <c:v>62814.166013512942</c:v>
                </c:pt>
                <c:pt idx="14">
                  <c:v>63053.730997851206</c:v>
                </c:pt>
                <c:pt idx="15">
                  <c:v>63263.875720954944</c:v>
                </c:pt>
                <c:pt idx="16">
                  <c:v>63448.213197361729</c:v>
                </c:pt>
                <c:pt idx="17">
                  <c:v>63609.912738069441</c:v>
                </c:pt>
                <c:pt idx="18">
                  <c:v>63751.754440444623</c:v>
                </c:pt>
                <c:pt idx="19">
                  <c:v>63876.176986387763</c:v>
                </c:pt>
                <c:pt idx="20">
                  <c:v>63985.319570548418</c:v>
                </c:pt>
                <c:pt idx="21">
                  <c:v>64336.362969895541</c:v>
                </c:pt>
                <c:pt idx="22">
                  <c:v>64420.344644380501</c:v>
                </c:pt>
                <c:pt idx="23">
                  <c:v>64494.012779893623</c:v>
                </c:pt>
                <c:pt idx="24">
                  <c:v>64558.633951396361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467696"/>
        <c:axId val="156468088"/>
      </c:lineChart>
      <c:catAx>
        <c:axId val="15646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56468088"/>
        <c:crosses val="autoZero"/>
        <c:auto val="1"/>
        <c:lblAlgn val="ctr"/>
        <c:lblOffset val="100"/>
        <c:noMultiLvlLbl val="0"/>
      </c:catAx>
      <c:valAx>
        <c:axId val="156468088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5646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409574</xdr:colOff>
      <xdr:row>2</xdr:row>
      <xdr:rowOff>85724</xdr:rowOff>
    </xdr:from>
    <xdr:to>
      <xdr:col>11</xdr:col>
      <xdr:colOff>800099</xdr:colOff>
      <xdr:row>28</xdr:row>
      <xdr:rowOff>152399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B2" sqref="B2:B9"/>
    </sheetView>
  </sheetViews>
  <sheetFormatPr defaultRowHeight="13.8" x14ac:dyDescent="0.25"/>
  <cols>
    <col min="1" max="1" width="26.69921875" bestFit="1" customWidth="1"/>
    <col min="2" max="2" width="17.69921875" bestFit="1" customWidth="1"/>
    <col min="3" max="3" width="10.5" customWidth="1"/>
    <col min="4" max="4" width="14.796875" customWidth="1"/>
    <col min="5" max="8" width="13.09765625" customWidth="1"/>
  </cols>
  <sheetData>
    <row r="1" spans="1:8" ht="18" x14ac:dyDescent="0.35">
      <c r="A1" s="49" t="s">
        <v>48</v>
      </c>
      <c r="B1" s="50" t="s">
        <v>49</v>
      </c>
      <c r="D1" s="53" t="s">
        <v>9</v>
      </c>
      <c r="E1" s="54"/>
      <c r="F1" s="54"/>
      <c r="G1" s="54"/>
      <c r="H1" s="55"/>
    </row>
    <row r="2" spans="1:8" ht="15.6" x14ac:dyDescent="0.3">
      <c r="A2" s="51" t="s">
        <v>50</v>
      </c>
      <c r="B2" s="69">
        <v>4500</v>
      </c>
      <c r="D2" s="56"/>
      <c r="E2" s="18"/>
      <c r="F2" s="18"/>
      <c r="G2" s="18"/>
      <c r="H2" s="57"/>
    </row>
    <row r="3" spans="1:8" ht="15.6" x14ac:dyDescent="0.3">
      <c r="A3" s="51" t="s">
        <v>51</v>
      </c>
      <c r="B3" s="69">
        <v>6000</v>
      </c>
      <c r="D3" s="58" t="s">
        <v>10</v>
      </c>
      <c r="E3" s="46" t="s">
        <v>11</v>
      </c>
      <c r="F3" s="47"/>
      <c r="G3" s="46" t="s">
        <v>12</v>
      </c>
      <c r="H3" s="59"/>
    </row>
    <row r="4" spans="1:8" ht="24" x14ac:dyDescent="0.3">
      <c r="A4" s="51" t="s">
        <v>52</v>
      </c>
      <c r="B4" s="69">
        <v>12000</v>
      </c>
      <c r="D4" s="60" t="s">
        <v>13</v>
      </c>
      <c r="E4" s="13" t="s">
        <v>14</v>
      </c>
      <c r="F4" s="13" t="s">
        <v>39</v>
      </c>
      <c r="G4" s="14" t="s">
        <v>15</v>
      </c>
      <c r="H4" s="61" t="s">
        <v>39</v>
      </c>
    </row>
    <row r="5" spans="1:8" ht="15.6" x14ac:dyDescent="0.3">
      <c r="A5" s="51" t="s">
        <v>53</v>
      </c>
      <c r="B5" s="69">
        <v>18500</v>
      </c>
      <c r="D5" s="62" t="s">
        <v>16</v>
      </c>
      <c r="E5" s="15">
        <v>250</v>
      </c>
      <c r="F5" s="15">
        <v>20</v>
      </c>
      <c r="G5" s="16">
        <v>250</v>
      </c>
      <c r="H5" s="63">
        <v>20</v>
      </c>
    </row>
    <row r="6" spans="1:8" ht="15.6" x14ac:dyDescent="0.3">
      <c r="A6" s="51" t="s">
        <v>54</v>
      </c>
      <c r="B6" s="69">
        <v>22500</v>
      </c>
      <c r="D6" s="62" t="s">
        <v>17</v>
      </c>
      <c r="E6" s="15">
        <v>1000</v>
      </c>
      <c r="F6" s="15">
        <v>180</v>
      </c>
      <c r="G6" s="16">
        <v>1000</v>
      </c>
      <c r="H6" s="63">
        <v>125</v>
      </c>
    </row>
    <row r="7" spans="1:8" ht="15.6" x14ac:dyDescent="0.3">
      <c r="A7" s="51" t="s">
        <v>55</v>
      </c>
      <c r="B7" s="69">
        <v>30000</v>
      </c>
      <c r="D7" s="62" t="s">
        <v>18</v>
      </c>
      <c r="E7" s="15">
        <v>10000</v>
      </c>
      <c r="F7" s="15" t="s">
        <v>19</v>
      </c>
      <c r="G7" s="16">
        <v>5000</v>
      </c>
      <c r="H7" s="63" t="s">
        <v>20</v>
      </c>
    </row>
    <row r="8" spans="1:8" ht="24.6" thickBot="1" x14ac:dyDescent="0.35">
      <c r="A8" s="51" t="s">
        <v>56</v>
      </c>
      <c r="B8" s="69">
        <v>34000</v>
      </c>
      <c r="D8" s="64" t="s">
        <v>21</v>
      </c>
      <c r="E8" s="65">
        <v>35000</v>
      </c>
      <c r="F8" s="66" t="s">
        <v>22</v>
      </c>
      <c r="G8" s="67">
        <v>10000</v>
      </c>
      <c r="H8" s="68" t="s">
        <v>22</v>
      </c>
    </row>
    <row r="9" spans="1:8" ht="16.2" thickBot="1" x14ac:dyDescent="0.35">
      <c r="A9" s="52" t="s">
        <v>57</v>
      </c>
      <c r="B9" s="70">
        <v>40000</v>
      </c>
    </row>
  </sheetData>
  <mergeCells count="3">
    <mergeCell ref="D1:H1"/>
    <mergeCell ref="E3:F3"/>
    <mergeCell ref="G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F28"/>
  <sheetViews>
    <sheetView workbookViewId="0">
      <selection activeCell="B4" sqref="B4"/>
    </sheetView>
  </sheetViews>
  <sheetFormatPr defaultColWidth="8.09765625" defaultRowHeight="14.4" x14ac:dyDescent="0.3"/>
  <cols>
    <col min="1" max="5" width="8.5" style="1" customWidth="1"/>
    <col min="6" max="6" width="9.5" style="1" customWidth="1"/>
    <col min="7" max="16384" width="8.09765625" style="5"/>
  </cols>
  <sheetData>
    <row r="1" spans="1:6" ht="15.6" x14ac:dyDescent="0.3">
      <c r="A1" s="43" t="s">
        <v>0</v>
      </c>
      <c r="B1" s="43"/>
      <c r="C1" s="43"/>
      <c r="D1" s="43"/>
      <c r="E1" s="43"/>
      <c r="F1" s="43"/>
    </row>
    <row r="2" spans="1:6" x14ac:dyDescent="0.3">
      <c r="A2" s="44" t="s">
        <v>1</v>
      </c>
      <c r="B2" s="44"/>
      <c r="C2" s="45" t="s">
        <v>2</v>
      </c>
      <c r="D2" s="45"/>
      <c r="E2" s="45"/>
      <c r="F2" s="45"/>
    </row>
    <row r="3" spans="1:6" x14ac:dyDescent="0.3">
      <c r="A3" s="2" t="s">
        <v>3</v>
      </c>
      <c r="B3" s="2" t="s">
        <v>4</v>
      </c>
      <c r="C3" s="6" t="s">
        <v>5</v>
      </c>
      <c r="D3" s="2" t="s">
        <v>6</v>
      </c>
      <c r="E3" s="21" t="s">
        <v>7</v>
      </c>
      <c r="F3" s="2" t="s">
        <v>8</v>
      </c>
    </row>
    <row r="4" spans="1:6" x14ac:dyDescent="0.3">
      <c r="A4" s="3">
        <v>25</v>
      </c>
      <c r="B4" s="7">
        <f t="shared" ref="B4:B28" si="0">A4*0.8</f>
        <v>20</v>
      </c>
      <c r="C4" s="8">
        <v>2.2999999999999998</v>
      </c>
      <c r="D4" s="9">
        <v>3.4</v>
      </c>
      <c r="E4" s="9">
        <v>4.9000000000000004</v>
      </c>
      <c r="F4" s="9">
        <v>6</v>
      </c>
    </row>
    <row r="5" spans="1:6" x14ac:dyDescent="0.3">
      <c r="A5" s="4">
        <v>38</v>
      </c>
      <c r="B5" s="10">
        <f t="shared" si="0"/>
        <v>30.400000000000002</v>
      </c>
      <c r="C5" s="11">
        <v>4.2</v>
      </c>
      <c r="D5" s="12">
        <v>6.8</v>
      </c>
      <c r="E5" s="12">
        <v>9.1</v>
      </c>
      <c r="F5" s="12">
        <v>11</v>
      </c>
    </row>
    <row r="6" spans="1:6" x14ac:dyDescent="0.3">
      <c r="A6" s="4">
        <v>50</v>
      </c>
      <c r="B6" s="10">
        <f t="shared" si="0"/>
        <v>40</v>
      </c>
      <c r="C6" s="11">
        <v>6</v>
      </c>
      <c r="D6" s="12">
        <v>8.6999999999999993</v>
      </c>
      <c r="E6" s="12">
        <v>12.1</v>
      </c>
      <c r="F6" s="12">
        <v>15.1</v>
      </c>
    </row>
    <row r="7" spans="1:6" x14ac:dyDescent="0.3">
      <c r="A7" s="4">
        <v>75</v>
      </c>
      <c r="B7" s="10">
        <f t="shared" si="0"/>
        <v>60</v>
      </c>
      <c r="C7" s="11">
        <v>6.8</v>
      </c>
      <c r="D7" s="12">
        <v>11</v>
      </c>
      <c r="E7" s="12">
        <v>14.4</v>
      </c>
      <c r="F7" s="12">
        <v>18.100000000000001</v>
      </c>
    </row>
    <row r="8" spans="1:6" x14ac:dyDescent="0.3">
      <c r="A8" s="4">
        <v>94</v>
      </c>
      <c r="B8" s="10">
        <f t="shared" si="0"/>
        <v>75.2</v>
      </c>
      <c r="C8" s="11">
        <v>9.1</v>
      </c>
      <c r="D8" s="12">
        <v>12.9</v>
      </c>
      <c r="E8" s="12">
        <v>17.399999999999999</v>
      </c>
      <c r="F8" s="12">
        <v>23.1</v>
      </c>
    </row>
    <row r="9" spans="1:6" x14ac:dyDescent="0.3">
      <c r="A9" s="4">
        <v>125</v>
      </c>
      <c r="B9" s="10">
        <f t="shared" si="0"/>
        <v>100</v>
      </c>
      <c r="C9" s="11">
        <v>9.8000000000000007</v>
      </c>
      <c r="D9" s="12">
        <v>15.5</v>
      </c>
      <c r="E9" s="12">
        <v>21.9</v>
      </c>
      <c r="F9" s="12">
        <v>28</v>
      </c>
    </row>
    <row r="10" spans="1:6" x14ac:dyDescent="0.3">
      <c r="A10" s="4">
        <v>156</v>
      </c>
      <c r="B10" s="10">
        <f t="shared" si="0"/>
        <v>124.80000000000001</v>
      </c>
      <c r="C10" s="11">
        <v>11.7</v>
      </c>
      <c r="D10" s="12">
        <v>18.899999999999999</v>
      </c>
      <c r="E10" s="12">
        <v>26.8</v>
      </c>
      <c r="F10" s="12">
        <v>34.4</v>
      </c>
    </row>
    <row r="11" spans="1:6" x14ac:dyDescent="0.3">
      <c r="A11" s="4">
        <v>169</v>
      </c>
      <c r="B11" s="10">
        <f t="shared" si="0"/>
        <v>135.20000000000002</v>
      </c>
      <c r="C11" s="11">
        <v>12.5</v>
      </c>
      <c r="D11" s="12">
        <v>20.399999999999999</v>
      </c>
      <c r="E11" s="12">
        <v>28.7</v>
      </c>
      <c r="F11" s="12">
        <v>37</v>
      </c>
    </row>
    <row r="12" spans="1:6" x14ac:dyDescent="0.3">
      <c r="A12" s="4">
        <v>188</v>
      </c>
      <c r="B12" s="10">
        <f t="shared" si="0"/>
        <v>150.4</v>
      </c>
      <c r="C12" s="11">
        <v>13.6</v>
      </c>
      <c r="D12" s="12">
        <v>22.3</v>
      </c>
      <c r="E12" s="12">
        <v>31.8</v>
      </c>
      <c r="F12" s="12">
        <v>41.2</v>
      </c>
    </row>
    <row r="13" spans="1:6" x14ac:dyDescent="0.3">
      <c r="A13" s="4">
        <v>219</v>
      </c>
      <c r="B13" s="10">
        <f t="shared" si="0"/>
        <v>175.20000000000002</v>
      </c>
      <c r="C13" s="11">
        <v>15.5</v>
      </c>
      <c r="D13" s="12">
        <v>25.7</v>
      </c>
      <c r="E13" s="12">
        <v>36.700000000000003</v>
      </c>
      <c r="F13" s="12">
        <v>48</v>
      </c>
    </row>
    <row r="14" spans="1:6" x14ac:dyDescent="0.3">
      <c r="A14" s="4">
        <v>250</v>
      </c>
      <c r="B14" s="10">
        <f t="shared" si="0"/>
        <v>200</v>
      </c>
      <c r="C14" s="11">
        <v>17.100000000000001</v>
      </c>
      <c r="D14" s="12">
        <v>29.1</v>
      </c>
      <c r="E14" s="12">
        <v>41.6</v>
      </c>
      <c r="F14" s="12">
        <v>54.4</v>
      </c>
    </row>
    <row r="15" spans="1:6" x14ac:dyDescent="0.3">
      <c r="A15" s="4">
        <v>288</v>
      </c>
      <c r="B15" s="10">
        <f t="shared" si="0"/>
        <v>230.4</v>
      </c>
      <c r="C15" s="11">
        <v>20</v>
      </c>
      <c r="D15" s="12">
        <v>33.299999999999997</v>
      </c>
      <c r="E15" s="12">
        <v>47.3</v>
      </c>
      <c r="F15" s="12">
        <v>62.7</v>
      </c>
    </row>
    <row r="16" spans="1:6" x14ac:dyDescent="0.3">
      <c r="A16" s="4">
        <v>313</v>
      </c>
      <c r="B16" s="10">
        <f t="shared" si="0"/>
        <v>250.4</v>
      </c>
      <c r="C16" s="11">
        <v>21.6</v>
      </c>
      <c r="D16" s="12">
        <v>35.9</v>
      </c>
      <c r="E16" s="12">
        <v>51.4</v>
      </c>
      <c r="F16" s="12">
        <v>68</v>
      </c>
    </row>
    <row r="17" spans="1:6" x14ac:dyDescent="0.3">
      <c r="A17" s="4">
        <v>375</v>
      </c>
      <c r="B17" s="10">
        <f t="shared" si="0"/>
        <v>300</v>
      </c>
      <c r="C17" s="11">
        <v>25.7</v>
      </c>
      <c r="D17" s="12">
        <v>42.7</v>
      </c>
      <c r="E17" s="12">
        <v>60.9</v>
      </c>
      <c r="F17" s="12">
        <v>81.3</v>
      </c>
    </row>
    <row r="18" spans="1:6" x14ac:dyDescent="0.3">
      <c r="A18" s="4">
        <v>438</v>
      </c>
      <c r="B18" s="10">
        <f t="shared" si="0"/>
        <v>350.40000000000003</v>
      </c>
      <c r="C18" s="11">
        <v>29.9</v>
      </c>
      <c r="D18" s="12">
        <v>49.5</v>
      </c>
      <c r="E18" s="12">
        <v>70.7</v>
      </c>
      <c r="F18" s="12">
        <v>94.9</v>
      </c>
    </row>
    <row r="19" spans="1:6" x14ac:dyDescent="0.3">
      <c r="A19" s="4">
        <v>500</v>
      </c>
      <c r="B19" s="10">
        <f t="shared" si="0"/>
        <v>400</v>
      </c>
      <c r="C19" s="11">
        <v>33.6</v>
      </c>
      <c r="D19" s="12">
        <v>56.3</v>
      </c>
      <c r="E19" s="12">
        <v>80.5</v>
      </c>
      <c r="F19" s="12">
        <v>108.1</v>
      </c>
    </row>
    <row r="20" spans="1:6" x14ac:dyDescent="0.3">
      <c r="A20" s="4">
        <v>625</v>
      </c>
      <c r="B20" s="10">
        <f t="shared" si="0"/>
        <v>500</v>
      </c>
      <c r="C20" s="11">
        <v>41.6</v>
      </c>
      <c r="D20" s="12">
        <v>69.900000000000006</v>
      </c>
      <c r="E20" s="12">
        <v>99.8</v>
      </c>
      <c r="F20" s="12">
        <v>134.9</v>
      </c>
    </row>
    <row r="21" spans="1:6" x14ac:dyDescent="0.3">
      <c r="A21" s="4">
        <v>750</v>
      </c>
      <c r="B21" s="10">
        <f t="shared" si="0"/>
        <v>600</v>
      </c>
      <c r="C21" s="11">
        <v>49.9</v>
      </c>
      <c r="D21" s="12">
        <v>83.2</v>
      </c>
      <c r="E21" s="12">
        <v>119.1</v>
      </c>
      <c r="F21" s="12">
        <v>161.80000000000001</v>
      </c>
    </row>
    <row r="22" spans="1:6" x14ac:dyDescent="0.3">
      <c r="A22" s="4">
        <v>938</v>
      </c>
      <c r="B22" s="10">
        <f t="shared" si="0"/>
        <v>750.40000000000009</v>
      </c>
      <c r="C22" s="11">
        <v>61.6</v>
      </c>
      <c r="D22" s="12">
        <v>103.6</v>
      </c>
      <c r="E22" s="12">
        <v>148.6</v>
      </c>
      <c r="F22" s="12">
        <v>201.9</v>
      </c>
    </row>
    <row r="23" spans="1:6" x14ac:dyDescent="0.3">
      <c r="A23" s="4">
        <v>1250</v>
      </c>
      <c r="B23" s="10">
        <f t="shared" si="0"/>
        <v>1000</v>
      </c>
      <c r="C23" s="11">
        <v>81.599999999999994</v>
      </c>
      <c r="D23" s="12">
        <v>137.6</v>
      </c>
      <c r="E23" s="12">
        <v>196.9</v>
      </c>
      <c r="F23" s="12">
        <v>268.8</v>
      </c>
    </row>
    <row r="24" spans="1:6" x14ac:dyDescent="0.3">
      <c r="A24" s="4">
        <v>1563</v>
      </c>
      <c r="B24" s="10">
        <f t="shared" si="0"/>
        <v>1250.4000000000001</v>
      </c>
      <c r="C24" s="11">
        <v>101.7</v>
      </c>
      <c r="D24" s="12">
        <v>171.2</v>
      </c>
      <c r="E24" s="12">
        <v>245.7</v>
      </c>
      <c r="F24" s="12">
        <v>335.7</v>
      </c>
    </row>
    <row r="25" spans="1:6" x14ac:dyDescent="0.3">
      <c r="A25" s="4">
        <v>1875</v>
      </c>
      <c r="B25" s="10">
        <f t="shared" si="0"/>
        <v>1500</v>
      </c>
      <c r="C25" s="11">
        <v>121.7</v>
      </c>
      <c r="D25" s="12">
        <v>205.3</v>
      </c>
      <c r="E25" s="12">
        <v>294.10000000000002</v>
      </c>
      <c r="F25" s="12">
        <v>402.6</v>
      </c>
    </row>
    <row r="26" spans="1:6" x14ac:dyDescent="0.3">
      <c r="A26" s="4">
        <v>2188</v>
      </c>
      <c r="B26" s="10">
        <f t="shared" si="0"/>
        <v>1750.4</v>
      </c>
      <c r="C26" s="11">
        <v>141.80000000000001</v>
      </c>
      <c r="D26" s="12">
        <v>238.9</v>
      </c>
      <c r="E26" s="12">
        <v>342.8</v>
      </c>
      <c r="F26" s="12">
        <v>469.5</v>
      </c>
    </row>
    <row r="27" spans="1:6" x14ac:dyDescent="0.3">
      <c r="A27" s="4">
        <v>2500</v>
      </c>
      <c r="B27" s="10">
        <f t="shared" si="0"/>
        <v>2000</v>
      </c>
      <c r="C27" s="11">
        <v>161.80000000000001</v>
      </c>
      <c r="D27" s="12">
        <v>272.89999999999998</v>
      </c>
      <c r="E27" s="12">
        <v>391.5</v>
      </c>
      <c r="F27" s="12">
        <v>536.4</v>
      </c>
    </row>
    <row r="28" spans="1:6" x14ac:dyDescent="0.3">
      <c r="A28" s="4">
        <v>2813</v>
      </c>
      <c r="B28" s="10">
        <f t="shared" si="0"/>
        <v>2250.4</v>
      </c>
      <c r="C28" s="11">
        <v>181.8</v>
      </c>
      <c r="D28" s="12">
        <v>306.60000000000002</v>
      </c>
      <c r="E28" s="12">
        <v>440</v>
      </c>
      <c r="F28" s="12">
        <v>603.29999999999995</v>
      </c>
    </row>
  </sheetData>
  <mergeCells count="3">
    <mergeCell ref="A1:F1"/>
    <mergeCell ref="A2:B2"/>
    <mergeCell ref="C2:F2"/>
  </mergeCell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K32"/>
  <sheetViews>
    <sheetView zoomScale="110" zoomScaleNormal="110" workbookViewId="0">
      <selection activeCell="K5" sqref="K5"/>
    </sheetView>
  </sheetViews>
  <sheetFormatPr defaultColWidth="11" defaultRowHeight="13.8" x14ac:dyDescent="0.25"/>
  <cols>
    <col min="1" max="1" width="23.09765625" style="23" customWidth="1"/>
    <col min="2" max="2" width="10.8984375" style="23" bestFit="1" customWidth="1"/>
    <col min="3" max="3" width="10.8984375" style="23" customWidth="1"/>
    <col min="4" max="4" width="11.8984375" style="23" bestFit="1" customWidth="1"/>
    <col min="5" max="5" width="12.69921875" style="23" bestFit="1" customWidth="1"/>
    <col min="6" max="6" width="8.69921875" style="23" bestFit="1" customWidth="1"/>
    <col min="7" max="7" width="12" style="23" customWidth="1"/>
    <col min="8" max="8" width="20.59765625" style="23" bestFit="1" customWidth="1"/>
    <col min="9" max="9" width="21.09765625" style="23" bestFit="1" customWidth="1"/>
    <col min="10" max="10" width="16.69921875" style="23" bestFit="1" customWidth="1"/>
    <col min="11" max="11" width="12.69921875" style="23" bestFit="1" customWidth="1"/>
    <col min="12" max="16384" width="11" style="23"/>
  </cols>
  <sheetData>
    <row r="1" spans="1:11" x14ac:dyDescent="0.25">
      <c r="A1" s="22" t="s">
        <v>28</v>
      </c>
      <c r="B1" s="22">
        <v>0.14000000000000001</v>
      </c>
      <c r="D1" s="23" t="s">
        <v>35</v>
      </c>
    </row>
    <row r="2" spans="1:11" x14ac:dyDescent="0.25">
      <c r="A2" s="22" t="s">
        <v>42</v>
      </c>
      <c r="B2" s="22">
        <v>12000</v>
      </c>
    </row>
    <row r="3" spans="1:11" x14ac:dyDescent="0.25">
      <c r="A3" s="24" t="s">
        <v>43</v>
      </c>
      <c r="B3" s="48">
        <v>2</v>
      </c>
    </row>
    <row r="4" spans="1:11" s="25" customFormat="1" ht="55.2" x14ac:dyDescent="0.25">
      <c r="A4" s="19" t="s">
        <v>23</v>
      </c>
      <c r="B4" s="19" t="s">
        <v>25</v>
      </c>
      <c r="C4" s="19" t="s">
        <v>34</v>
      </c>
      <c r="D4" s="19" t="s">
        <v>16</v>
      </c>
      <c r="E4" s="19" t="s">
        <v>17</v>
      </c>
      <c r="F4" s="19" t="s">
        <v>27</v>
      </c>
      <c r="G4" s="19" t="s">
        <v>29</v>
      </c>
      <c r="H4" s="34" t="s">
        <v>18</v>
      </c>
      <c r="I4" s="34" t="s">
        <v>21</v>
      </c>
      <c r="J4" s="19" t="s">
        <v>26</v>
      </c>
      <c r="K4" s="19" t="s">
        <v>46</v>
      </c>
    </row>
    <row r="5" spans="1:11" s="25" customFormat="1" ht="27.6" x14ac:dyDescent="0.25">
      <c r="A5" s="19"/>
      <c r="B5" s="19"/>
      <c r="C5" s="19"/>
      <c r="D5" s="19" t="s">
        <v>40</v>
      </c>
      <c r="E5" s="19" t="s">
        <v>41</v>
      </c>
      <c r="F5" s="19"/>
      <c r="G5" s="19"/>
      <c r="H5" s="19" t="s">
        <v>37</v>
      </c>
      <c r="I5" s="19" t="s">
        <v>36</v>
      </c>
      <c r="J5" s="19"/>
      <c r="K5" s="19"/>
    </row>
    <row r="6" spans="1:11" x14ac:dyDescent="0.25">
      <c r="A6" s="26">
        <v>0</v>
      </c>
      <c r="B6" s="37">
        <f>B2</f>
        <v>12000</v>
      </c>
      <c r="C6" s="41">
        <f>8*365</f>
        <v>2920</v>
      </c>
      <c r="D6" s="37">
        <f>(C6/250)*20</f>
        <v>233.6</v>
      </c>
      <c r="E6" s="37">
        <f>(C6/1000)*180</f>
        <v>525.6</v>
      </c>
      <c r="F6" s="42">
        <v>5</v>
      </c>
      <c r="G6" s="37">
        <f>C6*F6*B3</f>
        <v>29200</v>
      </c>
      <c r="H6" s="37"/>
      <c r="I6" s="37"/>
      <c r="J6" s="35">
        <f>1/(1+$B$1)^A6</f>
        <v>1</v>
      </c>
      <c r="K6" s="37">
        <f>J6*(B6+D6+E6+G6+H6+I6)</f>
        <v>41959.199999999997</v>
      </c>
    </row>
    <row r="7" spans="1:11" x14ac:dyDescent="0.25">
      <c r="A7" s="26">
        <v>1</v>
      </c>
      <c r="B7" s="28"/>
      <c r="C7" s="28">
        <f>C6</f>
        <v>2920</v>
      </c>
      <c r="D7" s="37">
        <f t="shared" ref="D7:D30" si="0">(C7/250)*20</f>
        <v>233.6</v>
      </c>
      <c r="E7" s="37">
        <f t="shared" ref="E7:E30" si="1">(C7/1000)*180</f>
        <v>525.6</v>
      </c>
      <c r="F7" s="28"/>
      <c r="G7" s="37">
        <f>G6</f>
        <v>29200</v>
      </c>
      <c r="H7" s="37"/>
      <c r="I7" s="37"/>
      <c r="J7" s="35">
        <f t="shared" ref="J6:J30" si="2">1/(1+$B$1)^A7</f>
        <v>0.8771929824561403</v>
      </c>
      <c r="K7" s="37">
        <f t="shared" ref="K7:K30" si="3">J7*(D7+E7+G7+H7+I7)</f>
        <v>26280</v>
      </c>
    </row>
    <row r="8" spans="1:11" x14ac:dyDescent="0.25">
      <c r="A8" s="26">
        <v>2</v>
      </c>
      <c r="B8" s="28"/>
      <c r="C8" s="28">
        <f t="shared" ref="C8:C30" si="4">C7</f>
        <v>2920</v>
      </c>
      <c r="D8" s="37">
        <f t="shared" si="0"/>
        <v>233.6</v>
      </c>
      <c r="E8" s="37">
        <f t="shared" si="1"/>
        <v>525.6</v>
      </c>
      <c r="F8" s="28"/>
      <c r="G8" s="37">
        <f t="shared" ref="G8:G30" si="5">G7</f>
        <v>29200</v>
      </c>
      <c r="H8" s="37"/>
      <c r="I8" s="37"/>
      <c r="J8" s="35">
        <f t="shared" si="2"/>
        <v>0.76946752847029842</v>
      </c>
      <c r="K8" s="37">
        <f t="shared" si="3"/>
        <v>23052.631578947367</v>
      </c>
    </row>
    <row r="9" spans="1:11" x14ac:dyDescent="0.25">
      <c r="A9" s="26">
        <v>3</v>
      </c>
      <c r="B9" s="28"/>
      <c r="C9" s="28">
        <f t="shared" si="4"/>
        <v>2920</v>
      </c>
      <c r="D9" s="37">
        <f t="shared" si="0"/>
        <v>233.6</v>
      </c>
      <c r="E9" s="37">
        <f t="shared" si="1"/>
        <v>525.6</v>
      </c>
      <c r="F9" s="28"/>
      <c r="G9" s="37">
        <f t="shared" si="5"/>
        <v>29200</v>
      </c>
      <c r="H9" s="37">
        <f>B2*0.3</f>
        <v>3600</v>
      </c>
      <c r="I9" s="37"/>
      <c r="J9" s="35">
        <f t="shared" si="2"/>
        <v>0.67497151620201612</v>
      </c>
      <c r="K9" s="37">
        <f t="shared" si="3"/>
        <v>22651.504106526696</v>
      </c>
    </row>
    <row r="10" spans="1:11" x14ac:dyDescent="0.25">
      <c r="A10" s="26">
        <v>4</v>
      </c>
      <c r="B10" s="28"/>
      <c r="C10" s="28">
        <f t="shared" si="4"/>
        <v>2920</v>
      </c>
      <c r="D10" s="37">
        <f t="shared" si="0"/>
        <v>233.6</v>
      </c>
      <c r="E10" s="37">
        <f t="shared" si="1"/>
        <v>525.6</v>
      </c>
      <c r="F10" s="28"/>
      <c r="G10" s="37">
        <f t="shared" si="5"/>
        <v>29200</v>
      </c>
      <c r="H10" s="37"/>
      <c r="I10" s="37"/>
      <c r="J10" s="35">
        <f t="shared" si="2"/>
        <v>0.59208027737018942</v>
      </c>
      <c r="K10" s="37">
        <f t="shared" si="3"/>
        <v>17738.251445788981</v>
      </c>
    </row>
    <row r="11" spans="1:11" x14ac:dyDescent="0.25">
      <c r="A11" s="26">
        <v>5</v>
      </c>
      <c r="B11" s="28"/>
      <c r="C11" s="28">
        <f t="shared" si="4"/>
        <v>2920</v>
      </c>
      <c r="D11" s="37">
        <f t="shared" si="0"/>
        <v>233.6</v>
      </c>
      <c r="E11" s="37">
        <f t="shared" si="1"/>
        <v>525.6</v>
      </c>
      <c r="F11" s="28"/>
      <c r="G11" s="37">
        <f t="shared" si="5"/>
        <v>29200</v>
      </c>
      <c r="H11" s="37"/>
      <c r="I11" s="37"/>
      <c r="J11" s="35">
        <f t="shared" si="2"/>
        <v>0.51936866435981521</v>
      </c>
      <c r="K11" s="37">
        <f t="shared" si="3"/>
        <v>15559.869689288576</v>
      </c>
    </row>
    <row r="12" spans="1:11" x14ac:dyDescent="0.25">
      <c r="A12" s="26">
        <v>6</v>
      </c>
      <c r="B12" s="28"/>
      <c r="C12" s="28">
        <f t="shared" si="4"/>
        <v>2920</v>
      </c>
      <c r="D12" s="37">
        <f t="shared" si="0"/>
        <v>233.6</v>
      </c>
      <c r="E12" s="37">
        <f t="shared" si="1"/>
        <v>525.6</v>
      </c>
      <c r="F12" s="28"/>
      <c r="G12" s="37">
        <f t="shared" si="5"/>
        <v>29200</v>
      </c>
      <c r="H12" s="37"/>
      <c r="I12" s="37"/>
      <c r="J12" s="35">
        <f t="shared" si="2"/>
        <v>0.45558654768404844</v>
      </c>
      <c r="K12" s="37">
        <f t="shared" si="3"/>
        <v>13649.008499375945</v>
      </c>
    </row>
    <row r="13" spans="1:11" x14ac:dyDescent="0.25">
      <c r="A13" s="26">
        <v>7</v>
      </c>
      <c r="B13" s="28"/>
      <c r="C13" s="28">
        <f t="shared" si="4"/>
        <v>2920</v>
      </c>
      <c r="D13" s="37">
        <f t="shared" si="0"/>
        <v>233.6</v>
      </c>
      <c r="E13" s="37">
        <f t="shared" si="1"/>
        <v>525.6</v>
      </c>
      <c r="F13" s="28"/>
      <c r="G13" s="37">
        <f t="shared" si="5"/>
        <v>29200</v>
      </c>
      <c r="H13" s="37">
        <f>H9</f>
        <v>3600</v>
      </c>
      <c r="I13" s="37"/>
      <c r="J13" s="35">
        <f t="shared" si="2"/>
        <v>0.39963732252986695</v>
      </c>
      <c r="K13" s="37">
        <f t="shared" si="3"/>
        <v>13411.50883424431</v>
      </c>
    </row>
    <row r="14" spans="1:11" x14ac:dyDescent="0.25">
      <c r="A14" s="26">
        <v>8</v>
      </c>
      <c r="B14" s="28"/>
      <c r="C14" s="28">
        <f t="shared" si="4"/>
        <v>2920</v>
      </c>
      <c r="D14" s="37">
        <f t="shared" si="0"/>
        <v>233.6</v>
      </c>
      <c r="E14" s="37">
        <f t="shared" si="1"/>
        <v>525.6</v>
      </c>
      <c r="F14" s="28"/>
      <c r="G14" s="37">
        <f t="shared" si="5"/>
        <v>29200</v>
      </c>
      <c r="H14" s="37"/>
      <c r="I14" s="37"/>
      <c r="J14" s="35">
        <f t="shared" si="2"/>
        <v>0.35055905485076044</v>
      </c>
      <c r="K14" s="37">
        <f t="shared" si="3"/>
        <v>10502.468836084903</v>
      </c>
    </row>
    <row r="15" spans="1:11" x14ac:dyDescent="0.25">
      <c r="A15" s="26">
        <v>9</v>
      </c>
      <c r="B15" s="28"/>
      <c r="C15" s="28">
        <f t="shared" si="4"/>
        <v>2920</v>
      </c>
      <c r="D15" s="37">
        <f t="shared" si="0"/>
        <v>233.6</v>
      </c>
      <c r="E15" s="37">
        <f t="shared" si="1"/>
        <v>525.6</v>
      </c>
      <c r="F15" s="28"/>
      <c r="G15" s="37">
        <f t="shared" si="5"/>
        <v>29200</v>
      </c>
      <c r="H15" s="37"/>
      <c r="I15" s="37"/>
      <c r="J15" s="35">
        <f t="shared" si="2"/>
        <v>0.3075079428515442</v>
      </c>
      <c r="K15" s="37">
        <f t="shared" si="3"/>
        <v>9212.6919614779836</v>
      </c>
    </row>
    <row r="16" spans="1:11" x14ac:dyDescent="0.25">
      <c r="A16" s="26">
        <v>10</v>
      </c>
      <c r="B16" s="28"/>
      <c r="C16" s="28">
        <f t="shared" si="4"/>
        <v>2920</v>
      </c>
      <c r="D16" s="37">
        <f t="shared" si="0"/>
        <v>233.6</v>
      </c>
      <c r="E16" s="37">
        <f t="shared" si="1"/>
        <v>525.6</v>
      </c>
      <c r="F16" s="28"/>
      <c r="G16" s="37">
        <f t="shared" si="5"/>
        <v>29200</v>
      </c>
      <c r="H16" s="37"/>
      <c r="I16" s="37"/>
      <c r="J16" s="35">
        <f t="shared" si="2"/>
        <v>0.26974380951889843</v>
      </c>
      <c r="K16" s="37">
        <f t="shared" si="3"/>
        <v>8081.3087381385822</v>
      </c>
    </row>
    <row r="17" spans="1:11" x14ac:dyDescent="0.25">
      <c r="A17" s="26">
        <v>11</v>
      </c>
      <c r="B17" s="28"/>
      <c r="C17" s="28">
        <f t="shared" si="4"/>
        <v>2920</v>
      </c>
      <c r="D17" s="37">
        <f t="shared" si="0"/>
        <v>233.6</v>
      </c>
      <c r="E17" s="37">
        <f t="shared" si="1"/>
        <v>525.6</v>
      </c>
      <c r="F17" s="28"/>
      <c r="G17" s="37">
        <f t="shared" si="5"/>
        <v>29200</v>
      </c>
      <c r="H17" s="37">
        <f>H13</f>
        <v>3600</v>
      </c>
      <c r="I17" s="37"/>
      <c r="J17" s="35">
        <f t="shared" si="2"/>
        <v>0.23661737677096348</v>
      </c>
      <c r="K17" s="37">
        <f t="shared" si="3"/>
        <v>7940.6898705321173</v>
      </c>
    </row>
    <row r="18" spans="1:11" x14ac:dyDescent="0.25">
      <c r="A18" s="26">
        <v>12</v>
      </c>
      <c r="B18" s="28"/>
      <c r="C18" s="28">
        <f t="shared" si="4"/>
        <v>2920</v>
      </c>
      <c r="D18" s="37">
        <f t="shared" si="0"/>
        <v>233.6</v>
      </c>
      <c r="E18" s="37">
        <f t="shared" si="1"/>
        <v>525.6</v>
      </c>
      <c r="F18" s="28"/>
      <c r="G18" s="37">
        <f t="shared" si="5"/>
        <v>29200</v>
      </c>
      <c r="H18" s="37"/>
      <c r="I18" s="37"/>
      <c r="J18" s="35">
        <f t="shared" si="2"/>
        <v>0.20755910243066969</v>
      </c>
      <c r="K18" s="37">
        <f t="shared" si="3"/>
        <v>6218.3046615409194</v>
      </c>
    </row>
    <row r="19" spans="1:11" x14ac:dyDescent="0.25">
      <c r="A19" s="26">
        <v>13</v>
      </c>
      <c r="B19" s="28"/>
      <c r="C19" s="28">
        <f t="shared" si="4"/>
        <v>2920</v>
      </c>
      <c r="D19" s="37">
        <f t="shared" si="0"/>
        <v>233.6</v>
      </c>
      <c r="E19" s="37">
        <f t="shared" si="1"/>
        <v>525.6</v>
      </c>
      <c r="F19" s="28"/>
      <c r="G19" s="37">
        <f t="shared" si="5"/>
        <v>29200</v>
      </c>
      <c r="H19" s="37"/>
      <c r="I19" s="37">
        <f>B2</f>
        <v>12000</v>
      </c>
      <c r="J19" s="35">
        <f t="shared" si="2"/>
        <v>0.18206938809707865</v>
      </c>
      <c r="K19" s="37">
        <f t="shared" si="3"/>
        <v>7639.4858690429419</v>
      </c>
    </row>
    <row r="20" spans="1:11" x14ac:dyDescent="0.25">
      <c r="A20" s="26">
        <v>14</v>
      </c>
      <c r="B20" s="28"/>
      <c r="C20" s="28">
        <f t="shared" si="4"/>
        <v>2920</v>
      </c>
      <c r="D20" s="37">
        <f t="shared" si="0"/>
        <v>233.6</v>
      </c>
      <c r="E20" s="37">
        <f t="shared" si="1"/>
        <v>525.6</v>
      </c>
      <c r="F20" s="28"/>
      <c r="G20" s="37">
        <f t="shared" si="5"/>
        <v>29200</v>
      </c>
      <c r="H20" s="37"/>
      <c r="I20" s="37"/>
      <c r="J20" s="35">
        <f t="shared" si="2"/>
        <v>0.15970998955884091</v>
      </c>
      <c r="K20" s="37">
        <f t="shared" si="3"/>
        <v>4784.7835191912272</v>
      </c>
    </row>
    <row r="21" spans="1:11" x14ac:dyDescent="0.25">
      <c r="A21" s="26">
        <v>15</v>
      </c>
      <c r="B21" s="28"/>
      <c r="C21" s="28">
        <f t="shared" si="4"/>
        <v>2920</v>
      </c>
      <c r="D21" s="37">
        <f t="shared" si="0"/>
        <v>233.6</v>
      </c>
      <c r="E21" s="37">
        <f t="shared" si="1"/>
        <v>525.6</v>
      </c>
      <c r="F21" s="28"/>
      <c r="G21" s="37">
        <f t="shared" si="5"/>
        <v>29200</v>
      </c>
      <c r="H21" s="37"/>
      <c r="I21" s="37"/>
      <c r="J21" s="35">
        <f t="shared" si="2"/>
        <v>0.1400964820691587</v>
      </c>
      <c r="K21" s="37">
        <f t="shared" si="3"/>
        <v>4197.1785256063395</v>
      </c>
    </row>
    <row r="22" spans="1:11" x14ac:dyDescent="0.25">
      <c r="A22" s="26">
        <v>16</v>
      </c>
      <c r="B22" s="28"/>
      <c r="C22" s="28">
        <f t="shared" si="4"/>
        <v>2920</v>
      </c>
      <c r="D22" s="37">
        <f t="shared" si="0"/>
        <v>233.6</v>
      </c>
      <c r="E22" s="37">
        <f t="shared" si="1"/>
        <v>525.6</v>
      </c>
      <c r="F22" s="28"/>
      <c r="G22" s="37">
        <f t="shared" si="5"/>
        <v>29200</v>
      </c>
      <c r="H22" s="37"/>
      <c r="I22" s="37"/>
      <c r="J22" s="35">
        <f t="shared" si="2"/>
        <v>0.12289165093785848</v>
      </c>
      <c r="K22" s="37">
        <f t="shared" si="3"/>
        <v>3681.7355487774898</v>
      </c>
    </row>
    <row r="23" spans="1:11" x14ac:dyDescent="0.25">
      <c r="A23" s="26">
        <v>17</v>
      </c>
      <c r="B23" s="28"/>
      <c r="C23" s="28">
        <f t="shared" si="4"/>
        <v>2920</v>
      </c>
      <c r="D23" s="37">
        <f t="shared" si="0"/>
        <v>233.6</v>
      </c>
      <c r="E23" s="37">
        <f t="shared" si="1"/>
        <v>525.6</v>
      </c>
      <c r="F23" s="28"/>
      <c r="G23" s="37">
        <f t="shared" si="5"/>
        <v>29200</v>
      </c>
      <c r="H23" s="37">
        <f>H17</f>
        <v>3600</v>
      </c>
      <c r="I23" s="37"/>
      <c r="J23" s="35">
        <f t="shared" si="2"/>
        <v>0.107799693805139</v>
      </c>
      <c r="K23" s="37">
        <f t="shared" si="3"/>
        <v>3617.6714843454206</v>
      </c>
    </row>
    <row r="24" spans="1:11" x14ac:dyDescent="0.25">
      <c r="A24" s="26">
        <v>18</v>
      </c>
      <c r="B24" s="28"/>
      <c r="C24" s="28">
        <f t="shared" si="4"/>
        <v>2920</v>
      </c>
      <c r="D24" s="37">
        <f t="shared" si="0"/>
        <v>233.6</v>
      </c>
      <c r="E24" s="37">
        <f t="shared" si="1"/>
        <v>525.6</v>
      </c>
      <c r="F24" s="28"/>
      <c r="G24" s="37">
        <f t="shared" si="5"/>
        <v>29200</v>
      </c>
      <c r="H24" s="37"/>
      <c r="I24" s="37"/>
      <c r="J24" s="35">
        <f t="shared" si="2"/>
        <v>9.4561134916788581E-2</v>
      </c>
      <c r="K24" s="37">
        <f t="shared" si="3"/>
        <v>2832.9759531990526</v>
      </c>
    </row>
    <row r="25" spans="1:11" x14ac:dyDescent="0.25">
      <c r="A25" s="26">
        <v>19</v>
      </c>
      <c r="B25" s="28"/>
      <c r="C25" s="28">
        <f t="shared" si="4"/>
        <v>2920</v>
      </c>
      <c r="D25" s="37">
        <f t="shared" si="0"/>
        <v>233.6</v>
      </c>
      <c r="E25" s="37">
        <f t="shared" si="1"/>
        <v>525.6</v>
      </c>
      <c r="F25" s="28"/>
      <c r="G25" s="37">
        <f t="shared" si="5"/>
        <v>29200</v>
      </c>
      <c r="H25" s="37"/>
      <c r="I25" s="37"/>
      <c r="J25" s="35">
        <f t="shared" si="2"/>
        <v>8.2948363962095248E-2</v>
      </c>
      <c r="K25" s="37">
        <f t="shared" si="3"/>
        <v>2485.066625613204</v>
      </c>
    </row>
    <row r="26" spans="1:11" x14ac:dyDescent="0.25">
      <c r="A26" s="26">
        <v>20</v>
      </c>
      <c r="B26" s="28"/>
      <c r="C26" s="28">
        <f t="shared" si="4"/>
        <v>2920</v>
      </c>
      <c r="D26" s="37">
        <f t="shared" si="0"/>
        <v>233.6</v>
      </c>
      <c r="E26" s="37">
        <f t="shared" si="1"/>
        <v>525.6</v>
      </c>
      <c r="F26" s="28"/>
      <c r="G26" s="37">
        <f t="shared" si="5"/>
        <v>29200</v>
      </c>
      <c r="H26" s="37"/>
      <c r="I26" s="37"/>
      <c r="J26" s="35">
        <f t="shared" si="2"/>
        <v>7.2761722773767745E-2</v>
      </c>
      <c r="K26" s="37">
        <f t="shared" si="3"/>
        <v>2179.8830049238627</v>
      </c>
    </row>
    <row r="27" spans="1:11" x14ac:dyDescent="0.25">
      <c r="A27" s="26">
        <v>21</v>
      </c>
      <c r="B27" s="28"/>
      <c r="C27" s="28">
        <f t="shared" si="4"/>
        <v>2920</v>
      </c>
      <c r="D27" s="37">
        <f t="shared" si="0"/>
        <v>233.6</v>
      </c>
      <c r="E27" s="37">
        <f t="shared" si="1"/>
        <v>525.6</v>
      </c>
      <c r="F27" s="28"/>
      <c r="G27" s="37">
        <f t="shared" si="5"/>
        <v>29200</v>
      </c>
      <c r="H27" s="37">
        <f>H23</f>
        <v>3600</v>
      </c>
      <c r="I27" s="37"/>
      <c r="J27" s="35">
        <f t="shared" si="2"/>
        <v>6.3826072608568193E-2</v>
      </c>
      <c r="K27" s="37">
        <f t="shared" si="3"/>
        <v>2141.9519358854614</v>
      </c>
    </row>
    <row r="28" spans="1:11" x14ac:dyDescent="0.25">
      <c r="A28" s="26">
        <v>22</v>
      </c>
      <c r="B28" s="28"/>
      <c r="C28" s="28">
        <f t="shared" si="4"/>
        <v>2920</v>
      </c>
      <c r="D28" s="37">
        <f t="shared" si="0"/>
        <v>233.6</v>
      </c>
      <c r="E28" s="37">
        <f t="shared" si="1"/>
        <v>525.6</v>
      </c>
      <c r="F28" s="28"/>
      <c r="G28" s="37">
        <f t="shared" si="5"/>
        <v>29200</v>
      </c>
      <c r="H28" s="37"/>
      <c r="I28" s="37"/>
      <c r="J28" s="35">
        <f t="shared" si="2"/>
        <v>5.5987782989972097E-2</v>
      </c>
      <c r="K28" s="37">
        <f t="shared" si="3"/>
        <v>1677.349188153172</v>
      </c>
    </row>
    <row r="29" spans="1:11" x14ac:dyDescent="0.25">
      <c r="A29" s="26">
        <v>23</v>
      </c>
      <c r="B29" s="28"/>
      <c r="C29" s="28">
        <f t="shared" si="4"/>
        <v>2920</v>
      </c>
      <c r="D29" s="37">
        <f t="shared" si="0"/>
        <v>233.6</v>
      </c>
      <c r="E29" s="37">
        <f t="shared" si="1"/>
        <v>525.6</v>
      </c>
      <c r="F29" s="28"/>
      <c r="G29" s="37">
        <f t="shared" si="5"/>
        <v>29200</v>
      </c>
      <c r="H29" s="37"/>
      <c r="I29" s="37"/>
      <c r="J29" s="35">
        <f t="shared" si="2"/>
        <v>4.9112090342080778E-2</v>
      </c>
      <c r="K29" s="37">
        <f t="shared" si="3"/>
        <v>1471.3589369764666</v>
      </c>
    </row>
    <row r="30" spans="1:11" x14ac:dyDescent="0.25">
      <c r="A30" s="26">
        <v>24</v>
      </c>
      <c r="B30" s="28"/>
      <c r="C30" s="28">
        <f t="shared" si="4"/>
        <v>2920</v>
      </c>
      <c r="D30" s="37">
        <f t="shared" si="0"/>
        <v>233.6</v>
      </c>
      <c r="E30" s="37">
        <f t="shared" si="1"/>
        <v>525.6</v>
      </c>
      <c r="F30" s="28"/>
      <c r="G30" s="37">
        <f t="shared" si="5"/>
        <v>29200</v>
      </c>
      <c r="H30" s="37"/>
      <c r="I30" s="37"/>
      <c r="J30" s="35">
        <f t="shared" si="2"/>
        <v>4.3080781001825233E-2</v>
      </c>
      <c r="K30" s="37">
        <f t="shared" si="3"/>
        <v>1290.6657341898826</v>
      </c>
    </row>
    <row r="31" spans="1:11" x14ac:dyDescent="0.25">
      <c r="J31" s="17"/>
      <c r="K31" s="38"/>
    </row>
    <row r="32" spans="1:11" x14ac:dyDescent="0.25">
      <c r="J32" s="27" t="s">
        <v>30</v>
      </c>
      <c r="K32" s="39">
        <f>SUM(K6:K31)</f>
        <v>254257.54454785094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J32"/>
  <sheetViews>
    <sheetView workbookViewId="0">
      <selection activeCell="C5" sqref="C5"/>
    </sheetView>
  </sheetViews>
  <sheetFormatPr defaultColWidth="11" defaultRowHeight="13.8" x14ac:dyDescent="0.25"/>
  <cols>
    <col min="1" max="1" width="18.796875" style="23" bestFit="1" customWidth="1"/>
    <col min="2" max="2" width="10.8984375" style="23" bestFit="1" customWidth="1"/>
    <col min="3" max="3" width="11.8984375" style="23" bestFit="1" customWidth="1"/>
    <col min="4" max="4" width="12.69921875" style="23" bestFit="1" customWidth="1"/>
    <col min="5" max="5" width="8.69921875" style="23" bestFit="1" customWidth="1"/>
    <col min="6" max="6" width="12" style="23" customWidth="1"/>
    <col min="7" max="7" width="20.59765625" style="23" bestFit="1" customWidth="1"/>
    <col min="8" max="8" width="23.3984375" style="23" bestFit="1" customWidth="1"/>
    <col min="9" max="9" width="16.69921875" style="23" bestFit="1" customWidth="1"/>
    <col min="10" max="10" width="12.69921875" style="23" bestFit="1" customWidth="1"/>
    <col min="11" max="16384" width="11" style="23"/>
  </cols>
  <sheetData>
    <row r="1" spans="1:10" x14ac:dyDescent="0.25">
      <c r="A1" s="22" t="s">
        <v>28</v>
      </c>
      <c r="B1" s="22">
        <f>'Generator System'!B1</f>
        <v>0.14000000000000001</v>
      </c>
    </row>
    <row r="2" spans="1:10" x14ac:dyDescent="0.25">
      <c r="A2" s="22" t="s">
        <v>44</v>
      </c>
      <c r="B2" s="22">
        <v>50000</v>
      </c>
    </row>
    <row r="3" spans="1:10" x14ac:dyDescent="0.25">
      <c r="A3" s="24" t="s">
        <v>45</v>
      </c>
      <c r="B3" s="24">
        <v>4000</v>
      </c>
    </row>
    <row r="4" spans="1:10" s="25" customFormat="1" ht="41.4" x14ac:dyDescent="0.25">
      <c r="A4" s="19" t="s">
        <v>23</v>
      </c>
      <c r="B4" s="19" t="s">
        <v>25</v>
      </c>
      <c r="C4" s="19" t="s">
        <v>47</v>
      </c>
      <c r="D4" s="19" t="s">
        <v>17</v>
      </c>
      <c r="E4" s="19" t="s">
        <v>27</v>
      </c>
      <c r="F4" s="19" t="s">
        <v>29</v>
      </c>
      <c r="G4" s="19" t="s">
        <v>18</v>
      </c>
      <c r="H4" s="34" t="s">
        <v>21</v>
      </c>
      <c r="I4" s="19" t="s">
        <v>26</v>
      </c>
      <c r="J4" s="19" t="s">
        <v>46</v>
      </c>
    </row>
    <row r="5" spans="1:10" x14ac:dyDescent="0.25">
      <c r="A5" s="20"/>
      <c r="B5" s="20"/>
      <c r="C5" s="20" t="s">
        <v>32</v>
      </c>
      <c r="D5" s="20" t="s">
        <v>31</v>
      </c>
      <c r="E5" s="20"/>
      <c r="F5" s="20"/>
      <c r="G5" s="20" t="s">
        <v>31</v>
      </c>
      <c r="H5" s="20" t="s">
        <v>38</v>
      </c>
      <c r="I5" s="20"/>
      <c r="J5" s="20"/>
    </row>
    <row r="6" spans="1:10" x14ac:dyDescent="0.25">
      <c r="A6" s="26">
        <v>0</v>
      </c>
      <c r="B6" s="37">
        <f>B2</f>
        <v>50000</v>
      </c>
      <c r="C6" s="36">
        <v>1500</v>
      </c>
      <c r="D6" s="37">
        <v>0</v>
      </c>
      <c r="E6" s="28">
        <v>0</v>
      </c>
      <c r="F6" s="37">
        <v>0</v>
      </c>
      <c r="G6" s="37"/>
      <c r="H6" s="37"/>
      <c r="I6" s="35">
        <f>1/(1+$B$1)^A6</f>
        <v>1</v>
      </c>
      <c r="J6" s="37">
        <f>I6*(B6+C6+D6+F6+G6+H6)</f>
        <v>51500</v>
      </c>
    </row>
    <row r="7" spans="1:10" x14ac:dyDescent="0.25">
      <c r="A7" s="26">
        <v>1</v>
      </c>
      <c r="B7" s="37"/>
      <c r="C7" s="37">
        <f>C6</f>
        <v>1500</v>
      </c>
      <c r="D7" s="37">
        <f>D6</f>
        <v>0</v>
      </c>
      <c r="E7" s="37"/>
      <c r="F7" s="37">
        <f>F6</f>
        <v>0</v>
      </c>
      <c r="G7" s="37"/>
      <c r="H7" s="37"/>
      <c r="I7" s="35">
        <f t="shared" ref="I7:I30" si="0">1/(1+$B$1)^A7</f>
        <v>0.8771929824561403</v>
      </c>
      <c r="J7" s="37">
        <f t="shared" ref="J7:J30" si="1">I7*(C7+D7+F7+G7+H7)</f>
        <v>1315.7894736842104</v>
      </c>
    </row>
    <row r="8" spans="1:10" x14ac:dyDescent="0.25">
      <c r="A8" s="26">
        <v>2</v>
      </c>
      <c r="B8" s="37"/>
      <c r="C8" s="37">
        <f t="shared" ref="C8:C30" si="2">C7</f>
        <v>1500</v>
      </c>
      <c r="D8" s="37">
        <f t="shared" ref="D8:D30" si="3">D7</f>
        <v>0</v>
      </c>
      <c r="E8" s="37"/>
      <c r="F8" s="37">
        <f t="shared" ref="F8:F30" si="4">F7</f>
        <v>0</v>
      </c>
      <c r="G8" s="37"/>
      <c r="H8" s="37"/>
      <c r="I8" s="35">
        <f t="shared" si="0"/>
        <v>0.76946752847029842</v>
      </c>
      <c r="J8" s="37">
        <f t="shared" si="1"/>
        <v>1154.2012927054477</v>
      </c>
    </row>
    <row r="9" spans="1:10" x14ac:dyDescent="0.25">
      <c r="A9" s="26">
        <v>3</v>
      </c>
      <c r="B9" s="37"/>
      <c r="C9" s="37">
        <f t="shared" si="2"/>
        <v>1500</v>
      </c>
      <c r="D9" s="37">
        <f t="shared" si="3"/>
        <v>0</v>
      </c>
      <c r="E9" s="37"/>
      <c r="F9" s="37">
        <f t="shared" si="4"/>
        <v>0</v>
      </c>
      <c r="G9" s="37"/>
      <c r="H9" s="37"/>
      <c r="I9" s="35">
        <f t="shared" si="0"/>
        <v>0.67497151620201612</v>
      </c>
      <c r="J9" s="37">
        <f t="shared" si="1"/>
        <v>1012.4572743030242</v>
      </c>
    </row>
    <row r="10" spans="1:10" x14ac:dyDescent="0.25">
      <c r="A10" s="26">
        <v>4</v>
      </c>
      <c r="B10" s="37"/>
      <c r="C10" s="37">
        <f t="shared" si="2"/>
        <v>1500</v>
      </c>
      <c r="D10" s="37">
        <f t="shared" si="3"/>
        <v>0</v>
      </c>
      <c r="E10" s="37"/>
      <c r="F10" s="37">
        <f t="shared" si="4"/>
        <v>0</v>
      </c>
      <c r="G10" s="37"/>
      <c r="H10" s="37"/>
      <c r="I10" s="35">
        <f t="shared" si="0"/>
        <v>0.59208027737018942</v>
      </c>
      <c r="J10" s="37">
        <f t="shared" si="1"/>
        <v>888.12041605528418</v>
      </c>
    </row>
    <row r="11" spans="1:10" x14ac:dyDescent="0.25">
      <c r="A11" s="26">
        <v>5</v>
      </c>
      <c r="B11" s="37"/>
      <c r="C11" s="37">
        <f t="shared" si="2"/>
        <v>1500</v>
      </c>
      <c r="D11" s="37">
        <f t="shared" si="3"/>
        <v>0</v>
      </c>
      <c r="E11" s="37"/>
      <c r="F11" s="37">
        <f t="shared" si="4"/>
        <v>0</v>
      </c>
      <c r="G11" s="37"/>
      <c r="H11" s="37"/>
      <c r="I11" s="35">
        <f t="shared" si="0"/>
        <v>0.51936866435981521</v>
      </c>
      <c r="J11" s="37">
        <f t="shared" si="1"/>
        <v>779.05299653972281</v>
      </c>
    </row>
    <row r="12" spans="1:10" x14ac:dyDescent="0.25">
      <c r="A12" s="26">
        <v>6</v>
      </c>
      <c r="B12" s="37"/>
      <c r="C12" s="37">
        <f t="shared" si="2"/>
        <v>1500</v>
      </c>
      <c r="D12" s="37">
        <f t="shared" si="3"/>
        <v>0</v>
      </c>
      <c r="E12" s="37"/>
      <c r="F12" s="37">
        <f t="shared" si="4"/>
        <v>0</v>
      </c>
      <c r="G12" s="37"/>
      <c r="H12" s="37">
        <f>B3</f>
        <v>4000</v>
      </c>
      <c r="I12" s="35">
        <f t="shared" si="0"/>
        <v>0.45558654768404844</v>
      </c>
      <c r="J12" s="37">
        <f t="shared" si="1"/>
        <v>2505.7260122622665</v>
      </c>
    </row>
    <row r="13" spans="1:10" x14ac:dyDescent="0.25">
      <c r="A13" s="26">
        <v>7</v>
      </c>
      <c r="B13" s="37"/>
      <c r="C13" s="37">
        <f t="shared" si="2"/>
        <v>1500</v>
      </c>
      <c r="D13" s="37">
        <f t="shared" si="3"/>
        <v>0</v>
      </c>
      <c r="E13" s="37"/>
      <c r="F13" s="37">
        <f t="shared" si="4"/>
        <v>0</v>
      </c>
      <c r="G13" s="37"/>
      <c r="H13" s="37"/>
      <c r="I13" s="35">
        <f t="shared" si="0"/>
        <v>0.39963732252986695</v>
      </c>
      <c r="J13" s="37">
        <f t="shared" si="1"/>
        <v>599.45598379480043</v>
      </c>
    </row>
    <row r="14" spans="1:10" x14ac:dyDescent="0.25">
      <c r="A14" s="26">
        <v>8</v>
      </c>
      <c r="B14" s="37"/>
      <c r="C14" s="37">
        <f t="shared" si="2"/>
        <v>1500</v>
      </c>
      <c r="D14" s="37">
        <f t="shared" si="3"/>
        <v>0</v>
      </c>
      <c r="E14" s="37"/>
      <c r="F14" s="37">
        <f t="shared" si="4"/>
        <v>0</v>
      </c>
      <c r="G14" s="37"/>
      <c r="H14" s="37"/>
      <c r="I14" s="35">
        <f t="shared" si="0"/>
        <v>0.35055905485076044</v>
      </c>
      <c r="J14" s="37">
        <f t="shared" si="1"/>
        <v>525.83858227614064</v>
      </c>
    </row>
    <row r="15" spans="1:10" x14ac:dyDescent="0.25">
      <c r="A15" s="26">
        <v>9</v>
      </c>
      <c r="B15" s="37"/>
      <c r="C15" s="37">
        <f t="shared" si="2"/>
        <v>1500</v>
      </c>
      <c r="D15" s="37">
        <f t="shared" si="3"/>
        <v>0</v>
      </c>
      <c r="E15" s="37"/>
      <c r="F15" s="37">
        <f t="shared" si="4"/>
        <v>0</v>
      </c>
      <c r="G15" s="37"/>
      <c r="H15" s="37"/>
      <c r="I15" s="35">
        <f t="shared" si="0"/>
        <v>0.3075079428515442</v>
      </c>
      <c r="J15" s="37">
        <f t="shared" si="1"/>
        <v>461.26191427731629</v>
      </c>
    </row>
    <row r="16" spans="1:10" x14ac:dyDescent="0.25">
      <c r="A16" s="26">
        <v>10</v>
      </c>
      <c r="B16" s="37"/>
      <c r="C16" s="37">
        <f t="shared" si="2"/>
        <v>1500</v>
      </c>
      <c r="D16" s="37">
        <f t="shared" si="3"/>
        <v>0</v>
      </c>
      <c r="E16" s="37"/>
      <c r="F16" s="37">
        <f t="shared" si="4"/>
        <v>0</v>
      </c>
      <c r="G16" s="37"/>
      <c r="H16" s="37"/>
      <c r="I16" s="35">
        <f t="shared" si="0"/>
        <v>0.26974380951889843</v>
      </c>
      <c r="J16" s="37">
        <f t="shared" si="1"/>
        <v>404.61571427834764</v>
      </c>
    </row>
    <row r="17" spans="1:10" x14ac:dyDescent="0.25">
      <c r="A17" s="26">
        <v>11</v>
      </c>
      <c r="B17" s="37"/>
      <c r="C17" s="37">
        <f t="shared" si="2"/>
        <v>1500</v>
      </c>
      <c r="D17" s="37">
        <f t="shared" si="3"/>
        <v>0</v>
      </c>
      <c r="E17" s="37"/>
      <c r="F17" s="37">
        <f t="shared" si="4"/>
        <v>0</v>
      </c>
      <c r="G17" s="37"/>
      <c r="H17" s="37"/>
      <c r="I17" s="35">
        <f t="shared" si="0"/>
        <v>0.23661737677096348</v>
      </c>
      <c r="J17" s="37">
        <f t="shared" si="1"/>
        <v>354.92606515644519</v>
      </c>
    </row>
    <row r="18" spans="1:10" x14ac:dyDescent="0.25">
      <c r="A18" s="26">
        <v>12</v>
      </c>
      <c r="B18" s="37"/>
      <c r="C18" s="37">
        <f t="shared" si="2"/>
        <v>1500</v>
      </c>
      <c r="D18" s="37">
        <f t="shared" si="3"/>
        <v>0</v>
      </c>
      <c r="E18" s="37"/>
      <c r="F18" s="37">
        <f t="shared" si="4"/>
        <v>0</v>
      </c>
      <c r="G18" s="37"/>
      <c r="H18" s="37"/>
      <c r="I18" s="35">
        <f t="shared" si="0"/>
        <v>0.20755910243066969</v>
      </c>
      <c r="J18" s="37">
        <f t="shared" si="1"/>
        <v>311.33865364600456</v>
      </c>
    </row>
    <row r="19" spans="1:10" x14ac:dyDescent="0.25">
      <c r="A19" s="26">
        <v>13</v>
      </c>
      <c r="B19" s="37"/>
      <c r="C19" s="37">
        <f t="shared" si="2"/>
        <v>1500</v>
      </c>
      <c r="D19" s="37">
        <f t="shared" si="3"/>
        <v>0</v>
      </c>
      <c r="E19" s="37"/>
      <c r="F19" s="37">
        <f t="shared" si="4"/>
        <v>0</v>
      </c>
      <c r="G19" s="37"/>
      <c r="H19" s="37">
        <f>B3</f>
        <v>4000</v>
      </c>
      <c r="I19" s="35">
        <f t="shared" si="0"/>
        <v>0.18206938809707865</v>
      </c>
      <c r="J19" s="37">
        <f t="shared" si="1"/>
        <v>1001.3816345339326</v>
      </c>
    </row>
    <row r="20" spans="1:10" x14ac:dyDescent="0.25">
      <c r="A20" s="26">
        <v>14</v>
      </c>
      <c r="B20" s="37"/>
      <c r="C20" s="37">
        <f t="shared" si="2"/>
        <v>1500</v>
      </c>
      <c r="D20" s="37">
        <f t="shared" si="3"/>
        <v>0</v>
      </c>
      <c r="E20" s="37"/>
      <c r="F20" s="37">
        <f t="shared" si="4"/>
        <v>0</v>
      </c>
      <c r="G20" s="37"/>
      <c r="H20" s="37"/>
      <c r="I20" s="35">
        <f t="shared" si="0"/>
        <v>0.15970998955884091</v>
      </c>
      <c r="J20" s="37">
        <f t="shared" si="1"/>
        <v>239.56498433826138</v>
      </c>
    </row>
    <row r="21" spans="1:10" x14ac:dyDescent="0.25">
      <c r="A21" s="26">
        <v>15</v>
      </c>
      <c r="B21" s="37"/>
      <c r="C21" s="37">
        <f t="shared" si="2"/>
        <v>1500</v>
      </c>
      <c r="D21" s="37">
        <f t="shared" si="3"/>
        <v>0</v>
      </c>
      <c r="E21" s="37"/>
      <c r="F21" s="37">
        <f t="shared" si="4"/>
        <v>0</v>
      </c>
      <c r="G21" s="37"/>
      <c r="H21" s="37"/>
      <c r="I21" s="35">
        <f t="shared" si="0"/>
        <v>0.1400964820691587</v>
      </c>
      <c r="J21" s="37">
        <f t="shared" si="1"/>
        <v>210.14472310373804</v>
      </c>
    </row>
    <row r="22" spans="1:10" x14ac:dyDescent="0.25">
      <c r="A22" s="26">
        <v>16</v>
      </c>
      <c r="B22" s="37"/>
      <c r="C22" s="37">
        <f t="shared" si="2"/>
        <v>1500</v>
      </c>
      <c r="D22" s="37">
        <f t="shared" si="3"/>
        <v>0</v>
      </c>
      <c r="E22" s="37"/>
      <c r="F22" s="37">
        <f t="shared" si="4"/>
        <v>0</v>
      </c>
      <c r="G22" s="37"/>
      <c r="H22" s="37"/>
      <c r="I22" s="35">
        <f t="shared" si="0"/>
        <v>0.12289165093785848</v>
      </c>
      <c r="J22" s="37">
        <f t="shared" si="1"/>
        <v>184.33747640678772</v>
      </c>
    </row>
    <row r="23" spans="1:10" x14ac:dyDescent="0.25">
      <c r="A23" s="26">
        <v>17</v>
      </c>
      <c r="B23" s="37"/>
      <c r="C23" s="37">
        <f t="shared" si="2"/>
        <v>1500</v>
      </c>
      <c r="D23" s="37">
        <f t="shared" si="3"/>
        <v>0</v>
      </c>
      <c r="E23" s="37"/>
      <c r="F23" s="37">
        <f t="shared" si="4"/>
        <v>0</v>
      </c>
      <c r="G23" s="37"/>
      <c r="H23" s="37"/>
      <c r="I23" s="35">
        <f t="shared" si="0"/>
        <v>0.107799693805139</v>
      </c>
      <c r="J23" s="37">
        <f t="shared" si="1"/>
        <v>161.69954070770851</v>
      </c>
    </row>
    <row r="24" spans="1:10" x14ac:dyDescent="0.25">
      <c r="A24" s="26">
        <v>18</v>
      </c>
      <c r="B24" s="37"/>
      <c r="C24" s="37">
        <f t="shared" si="2"/>
        <v>1500</v>
      </c>
      <c r="D24" s="37">
        <f t="shared" si="3"/>
        <v>0</v>
      </c>
      <c r="E24" s="37"/>
      <c r="F24" s="37">
        <f t="shared" si="4"/>
        <v>0</v>
      </c>
      <c r="G24" s="37"/>
      <c r="H24" s="37"/>
      <c r="I24" s="35">
        <f t="shared" si="0"/>
        <v>9.4561134916788581E-2</v>
      </c>
      <c r="J24" s="37">
        <f t="shared" si="1"/>
        <v>141.84170237518288</v>
      </c>
    </row>
    <row r="25" spans="1:10" x14ac:dyDescent="0.25">
      <c r="A25" s="26">
        <v>19</v>
      </c>
      <c r="B25" s="37"/>
      <c r="C25" s="37">
        <f t="shared" si="2"/>
        <v>1500</v>
      </c>
      <c r="D25" s="37">
        <f t="shared" si="3"/>
        <v>0</v>
      </c>
      <c r="E25" s="37"/>
      <c r="F25" s="37">
        <f t="shared" si="4"/>
        <v>0</v>
      </c>
      <c r="G25" s="37"/>
      <c r="H25" s="37"/>
      <c r="I25" s="35">
        <f t="shared" si="0"/>
        <v>8.2948363962095248E-2</v>
      </c>
      <c r="J25" s="37">
        <f t="shared" si="1"/>
        <v>124.42254594314288</v>
      </c>
    </row>
    <row r="26" spans="1:10" x14ac:dyDescent="0.25">
      <c r="A26" s="26">
        <v>20</v>
      </c>
      <c r="B26" s="37"/>
      <c r="C26" s="37">
        <f t="shared" si="2"/>
        <v>1500</v>
      </c>
      <c r="D26" s="37">
        <f t="shared" si="3"/>
        <v>0</v>
      </c>
      <c r="E26" s="37"/>
      <c r="F26" s="37">
        <f t="shared" si="4"/>
        <v>0</v>
      </c>
      <c r="G26" s="37"/>
      <c r="H26" s="37"/>
      <c r="I26" s="35">
        <f t="shared" si="0"/>
        <v>7.2761722773767745E-2</v>
      </c>
      <c r="J26" s="37">
        <f t="shared" si="1"/>
        <v>109.14258416065162</v>
      </c>
    </row>
    <row r="27" spans="1:10" x14ac:dyDescent="0.25">
      <c r="A27" s="26">
        <v>21</v>
      </c>
      <c r="B27" s="37"/>
      <c r="C27" s="37">
        <f t="shared" si="2"/>
        <v>1500</v>
      </c>
      <c r="D27" s="37">
        <f t="shared" si="3"/>
        <v>0</v>
      </c>
      <c r="E27" s="37"/>
      <c r="F27" s="37">
        <f t="shared" si="4"/>
        <v>0</v>
      </c>
      <c r="G27" s="37"/>
      <c r="H27" s="37">
        <f>B3</f>
        <v>4000</v>
      </c>
      <c r="I27" s="35">
        <f t="shared" si="0"/>
        <v>6.3826072608568193E-2</v>
      </c>
      <c r="J27" s="37">
        <f t="shared" si="1"/>
        <v>351.04339934712505</v>
      </c>
    </row>
    <row r="28" spans="1:10" x14ac:dyDescent="0.25">
      <c r="A28" s="26">
        <v>22</v>
      </c>
      <c r="B28" s="37"/>
      <c r="C28" s="37">
        <f t="shared" si="2"/>
        <v>1500</v>
      </c>
      <c r="D28" s="37">
        <f t="shared" si="3"/>
        <v>0</v>
      </c>
      <c r="E28" s="37"/>
      <c r="F28" s="37">
        <f t="shared" si="4"/>
        <v>0</v>
      </c>
      <c r="G28" s="37"/>
      <c r="H28" s="37"/>
      <c r="I28" s="35">
        <f t="shared" si="0"/>
        <v>5.5987782989972097E-2</v>
      </c>
      <c r="J28" s="37">
        <f t="shared" si="1"/>
        <v>83.981674484958148</v>
      </c>
    </row>
    <row r="29" spans="1:10" x14ac:dyDescent="0.25">
      <c r="A29" s="26">
        <v>23</v>
      </c>
      <c r="B29" s="37"/>
      <c r="C29" s="37">
        <f t="shared" si="2"/>
        <v>1500</v>
      </c>
      <c r="D29" s="37">
        <f t="shared" si="3"/>
        <v>0</v>
      </c>
      <c r="E29" s="37"/>
      <c r="F29" s="37">
        <f t="shared" si="4"/>
        <v>0</v>
      </c>
      <c r="G29" s="37"/>
      <c r="H29" s="37"/>
      <c r="I29" s="35">
        <f t="shared" si="0"/>
        <v>4.9112090342080778E-2</v>
      </c>
      <c r="J29" s="37">
        <f t="shared" si="1"/>
        <v>73.668135513121172</v>
      </c>
    </row>
    <row r="30" spans="1:10" x14ac:dyDescent="0.25">
      <c r="A30" s="26">
        <v>24</v>
      </c>
      <c r="B30" s="37"/>
      <c r="C30" s="37">
        <f t="shared" si="2"/>
        <v>1500</v>
      </c>
      <c r="D30" s="37">
        <f t="shared" si="3"/>
        <v>0</v>
      </c>
      <c r="E30" s="37"/>
      <c r="F30" s="37">
        <f t="shared" si="4"/>
        <v>0</v>
      </c>
      <c r="G30" s="37"/>
      <c r="H30" s="37"/>
      <c r="I30" s="35">
        <f t="shared" si="0"/>
        <v>4.3080781001825233E-2</v>
      </c>
      <c r="J30" s="37">
        <f t="shared" si="1"/>
        <v>64.621171502737852</v>
      </c>
    </row>
    <row r="31" spans="1:10" x14ac:dyDescent="0.25">
      <c r="I31" s="17"/>
      <c r="J31" s="29"/>
    </row>
    <row r="32" spans="1:10" x14ac:dyDescent="0.25">
      <c r="I32" s="27" t="s">
        <v>30</v>
      </c>
      <c r="J32" s="39">
        <f>SUM(J6:J31)</f>
        <v>64558.633951396361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C28"/>
  <sheetViews>
    <sheetView workbookViewId="0">
      <selection activeCell="C5" sqref="C5"/>
    </sheetView>
  </sheetViews>
  <sheetFormatPr defaultColWidth="11" defaultRowHeight="13.8" x14ac:dyDescent="0.25"/>
  <cols>
    <col min="1" max="3" width="11" style="31"/>
  </cols>
  <sheetData>
    <row r="1" spans="1:3" x14ac:dyDescent="0.25">
      <c r="A1" s="30" t="s">
        <v>33</v>
      </c>
    </row>
    <row r="2" spans="1:3" ht="9" customHeight="1" x14ac:dyDescent="0.25"/>
    <row r="3" spans="1:3" x14ac:dyDescent="0.25">
      <c r="A3" s="32" t="s">
        <v>23</v>
      </c>
      <c r="B3" s="32" t="s">
        <v>1</v>
      </c>
      <c r="C3" s="32" t="s">
        <v>24</v>
      </c>
    </row>
    <row r="4" spans="1:3" x14ac:dyDescent="0.25">
      <c r="A4" s="33">
        <v>1</v>
      </c>
      <c r="B4" s="40">
        <f>'Generator System'!K6</f>
        <v>41959.199999999997</v>
      </c>
      <c r="C4" s="40">
        <f>'Solar System'!J6</f>
        <v>51500</v>
      </c>
    </row>
    <row r="5" spans="1:3" x14ac:dyDescent="0.25">
      <c r="A5" s="33">
        <v>2</v>
      </c>
      <c r="B5" s="40">
        <f>B4+'Generator System'!K7</f>
        <v>68239.199999999997</v>
      </c>
      <c r="C5" s="40">
        <f>C4+'Solar System'!J7</f>
        <v>52815.789473684214</v>
      </c>
    </row>
    <row r="6" spans="1:3" x14ac:dyDescent="0.25">
      <c r="A6" s="33">
        <v>3</v>
      </c>
      <c r="B6" s="40">
        <f>B5+'Generator System'!K8</f>
        <v>91291.831578947371</v>
      </c>
      <c r="C6" s="40">
        <f>C5+'Solar System'!J8</f>
        <v>53969.990766389659</v>
      </c>
    </row>
    <row r="7" spans="1:3" x14ac:dyDescent="0.25">
      <c r="A7" s="33">
        <v>4</v>
      </c>
      <c r="B7" s="40">
        <f>B6+'Generator System'!K9</f>
        <v>113943.33568547407</v>
      </c>
      <c r="C7" s="40">
        <f>C6+'Solar System'!J9</f>
        <v>54982.448040692681</v>
      </c>
    </row>
    <row r="8" spans="1:3" x14ac:dyDescent="0.25">
      <c r="A8" s="33">
        <v>5</v>
      </c>
      <c r="B8" s="40">
        <f>B7+'Generator System'!K10</f>
        <v>131681.58713126305</v>
      </c>
      <c r="C8" s="40">
        <f>C7+'Solar System'!J10</f>
        <v>55870.568456747962</v>
      </c>
    </row>
    <row r="9" spans="1:3" x14ac:dyDescent="0.25">
      <c r="A9" s="33">
        <v>6</v>
      </c>
      <c r="B9" s="40">
        <f>B8+'Generator System'!K11</f>
        <v>147241.45682055163</v>
      </c>
      <c r="C9" s="40">
        <f>C8+'Solar System'!J11</f>
        <v>56649.621453287684</v>
      </c>
    </row>
    <row r="10" spans="1:3" x14ac:dyDescent="0.25">
      <c r="A10" s="33">
        <v>7</v>
      </c>
      <c r="B10" s="40">
        <f>B9+'Generator System'!K12</f>
        <v>160890.46531992758</v>
      </c>
      <c r="C10" s="40">
        <f>C9+'Solar System'!J12</f>
        <v>59155.347465549952</v>
      </c>
    </row>
    <row r="11" spans="1:3" x14ac:dyDescent="0.25">
      <c r="A11" s="33">
        <v>8</v>
      </c>
      <c r="B11" s="40">
        <f>B10+'Generator System'!K13</f>
        <v>174301.97415417188</v>
      </c>
      <c r="C11" s="40">
        <f>C10+'Solar System'!J13</f>
        <v>59754.803449344756</v>
      </c>
    </row>
    <row r="12" spans="1:3" x14ac:dyDescent="0.25">
      <c r="A12" s="33">
        <v>9</v>
      </c>
      <c r="B12" s="40">
        <f>B11+'Generator System'!K14</f>
        <v>184804.44299025679</v>
      </c>
      <c r="C12" s="40">
        <f>C11+'Solar System'!J14</f>
        <v>60280.642031620897</v>
      </c>
    </row>
    <row r="13" spans="1:3" x14ac:dyDescent="0.25">
      <c r="A13" s="33">
        <v>10</v>
      </c>
      <c r="B13" s="40">
        <f>B12+'Generator System'!K15</f>
        <v>194017.13495173477</v>
      </c>
      <c r="C13" s="40">
        <f>C12+'Solar System'!J15</f>
        <v>60741.903945898215</v>
      </c>
    </row>
    <row r="14" spans="1:3" x14ac:dyDescent="0.25">
      <c r="A14" s="33">
        <v>11</v>
      </c>
      <c r="B14" s="40">
        <f>B13+'Generator System'!K16</f>
        <v>202098.44368987335</v>
      </c>
      <c r="C14" s="40">
        <f>C13+'Solar System'!J16</f>
        <v>61146.519660176564</v>
      </c>
    </row>
    <row r="15" spans="1:3" x14ac:dyDescent="0.25">
      <c r="A15" s="33">
        <v>12</v>
      </c>
      <c r="B15" s="40">
        <f>B14+'Generator System'!K17</f>
        <v>210039.13356040546</v>
      </c>
      <c r="C15" s="40">
        <f>C14+'Solar System'!J17</f>
        <v>61501.445725333011</v>
      </c>
    </row>
    <row r="16" spans="1:3" x14ac:dyDescent="0.25">
      <c r="A16" s="33">
        <v>13</v>
      </c>
      <c r="B16" s="40">
        <f>B15+'Generator System'!K18</f>
        <v>216257.43822194639</v>
      </c>
      <c r="C16" s="40">
        <f>C15+'Solar System'!J18</f>
        <v>61812.784378979013</v>
      </c>
    </row>
    <row r="17" spans="1:3" x14ac:dyDescent="0.25">
      <c r="A17" s="33">
        <v>14</v>
      </c>
      <c r="B17" s="40">
        <f>B16+'Generator System'!K19</f>
        <v>223896.92409098934</v>
      </c>
      <c r="C17" s="40">
        <f>C16+'Solar System'!J19</f>
        <v>62814.166013512942</v>
      </c>
    </row>
    <row r="18" spans="1:3" x14ac:dyDescent="0.25">
      <c r="A18" s="33">
        <v>15</v>
      </c>
      <c r="B18" s="40">
        <f>B17+'Generator System'!K20</f>
        <v>228681.70761018057</v>
      </c>
      <c r="C18" s="40">
        <f>C17+'Solar System'!J20</f>
        <v>63053.730997851206</v>
      </c>
    </row>
    <row r="19" spans="1:3" x14ac:dyDescent="0.25">
      <c r="A19" s="33">
        <v>16</v>
      </c>
      <c r="B19" s="40">
        <f>B18+'Generator System'!K21</f>
        <v>232878.88613578692</v>
      </c>
      <c r="C19" s="40">
        <f>C18+'Solar System'!J21</f>
        <v>63263.875720954944</v>
      </c>
    </row>
    <row r="20" spans="1:3" x14ac:dyDescent="0.25">
      <c r="A20" s="33">
        <v>17</v>
      </c>
      <c r="B20" s="40">
        <f>B19+'Generator System'!K22</f>
        <v>236560.62168456439</v>
      </c>
      <c r="C20" s="40">
        <f>C19+'Solar System'!J22</f>
        <v>63448.213197361729</v>
      </c>
    </row>
    <row r="21" spans="1:3" x14ac:dyDescent="0.25">
      <c r="A21" s="33">
        <v>18</v>
      </c>
      <c r="B21" s="40">
        <f>B20+'Generator System'!K23</f>
        <v>240178.29316890982</v>
      </c>
      <c r="C21" s="40">
        <f>C20+'Solar System'!J23</f>
        <v>63609.912738069441</v>
      </c>
    </row>
    <row r="22" spans="1:3" x14ac:dyDescent="0.25">
      <c r="A22" s="33">
        <v>19</v>
      </c>
      <c r="B22" s="40">
        <f>B21+'Generator System'!K24</f>
        <v>243011.26912210888</v>
      </c>
      <c r="C22" s="40">
        <f>C21+'Solar System'!J24</f>
        <v>63751.754440444623</v>
      </c>
    </row>
    <row r="23" spans="1:3" x14ac:dyDescent="0.25">
      <c r="A23" s="33">
        <v>20</v>
      </c>
      <c r="B23" s="40">
        <f>B22+'Generator System'!K25</f>
        <v>245496.33574772207</v>
      </c>
      <c r="C23" s="40">
        <f>C22+'Solar System'!J25</f>
        <v>63876.176986387763</v>
      </c>
    </row>
    <row r="24" spans="1:3" x14ac:dyDescent="0.25">
      <c r="A24" s="33">
        <v>21</v>
      </c>
      <c r="B24" s="40">
        <f>B23+'Generator System'!K26</f>
        <v>247676.21875264595</v>
      </c>
      <c r="C24" s="40">
        <f>C23+'Solar System'!J26</f>
        <v>63985.319570548418</v>
      </c>
    </row>
    <row r="25" spans="1:3" x14ac:dyDescent="0.25">
      <c r="A25" s="33">
        <v>22</v>
      </c>
      <c r="B25" s="40">
        <f>B24+'Generator System'!K27</f>
        <v>249818.17068853142</v>
      </c>
      <c r="C25" s="40">
        <f>C24+'Solar System'!J27</f>
        <v>64336.362969895541</v>
      </c>
    </row>
    <row r="26" spans="1:3" x14ac:dyDescent="0.25">
      <c r="A26" s="33">
        <v>23</v>
      </c>
      <c r="B26" s="40">
        <f>B25+'Generator System'!K28</f>
        <v>251495.51987668459</v>
      </c>
      <c r="C26" s="40">
        <f>C25+'Solar System'!J28</f>
        <v>64420.344644380501</v>
      </c>
    </row>
    <row r="27" spans="1:3" x14ac:dyDescent="0.25">
      <c r="A27" s="33">
        <v>24</v>
      </c>
      <c r="B27" s="40">
        <f>B26+'Generator System'!K29</f>
        <v>252966.87881366105</v>
      </c>
      <c r="C27" s="40">
        <f>C26+'Solar System'!J29</f>
        <v>64494.012779893623</v>
      </c>
    </row>
    <row r="28" spans="1:3" x14ac:dyDescent="0.25">
      <c r="A28" s="33">
        <v>25</v>
      </c>
      <c r="B28" s="40">
        <f>B27+'Generator System'!K30</f>
        <v>254257.54454785094</v>
      </c>
      <c r="C28" s="40">
        <f>C27+'Solar System'!J30</f>
        <v>64558.633951396361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of Genset and Service Cost</vt:lpstr>
      <vt:lpstr>Genset Fuel consumption chart</vt:lpstr>
      <vt:lpstr>Generator System</vt:lpstr>
      <vt:lpstr>Solar System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Ibanez</dc:creator>
  <cp:lastModifiedBy>LLARIO Alberto</cp:lastModifiedBy>
  <cp:revision>3</cp:revision>
  <cp:lastPrinted>2016-02-05T09:56:21Z</cp:lastPrinted>
  <dcterms:created xsi:type="dcterms:W3CDTF">2016-02-05T06:51:09Z</dcterms:created>
  <dcterms:modified xsi:type="dcterms:W3CDTF">2017-07-19T06:05:47Z</dcterms:modified>
</cp:coreProperties>
</file>